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320" windowHeight="9615" tabRatio="910"/>
  </bookViews>
  <sheets>
    <sheet name="Storage " sheetId="185" r:id="rId1"/>
  </sheets>
  <externalReferences>
    <externalReference r:id="rId2"/>
  </externalReferences>
  <definedNames>
    <definedName name="__123Graph_AGRAPH1" hidden="1">#REF!</definedName>
    <definedName name="_Fill" hidden="1">#REF!</definedName>
    <definedName name="_Order1" hidden="1">255</definedName>
    <definedName name="_Order2" hidden="1">255</definedName>
    <definedName name="_Sort" hidden="1">#REF!</definedName>
    <definedName name="CX" localSheetId="0" hidden="1">'[1]Packing list'!#REF!</definedName>
    <definedName name="CX" hidden="1">'[1]Packing list'!#REF!</definedName>
    <definedName name="Fill" localSheetId="0" hidden="1">#REF!</definedName>
    <definedName name="Fill" hidden="1">#REF!</definedName>
    <definedName name="LIST">#REF!</definedName>
    <definedName name="PAKLIST">#REF!</definedName>
    <definedName name="_xlnm.Print_Area" localSheetId="0">'Storage '!$A$1:$AC$113</definedName>
  </definedNames>
  <calcPr calcId="114210"/>
  <customWorkbookViews>
    <customWorkbookView name="Martin Collins - Personal View" guid="{08639982-416C-49F1-9AB6-F8AA01BD86D7}" mergeInterval="0" personalView="1" maximized="1" windowWidth="1276" windowHeight="835" activeSheetId="1"/>
    <customWorkbookView name="S Tate - Personal View" guid="{BD298D4B-DC56-4F56-946C-E7EA14652C42}" mergeInterval="0" personalView="1" maximized="1" windowWidth="1012" windowHeight="583" activeSheetId="1"/>
    <customWorkbookView name="K Matthews - Personal View" guid="{ED886B89-068C-45BF-A586-ABBC4137AD66}" mergeInterval="0" personalView="1" maximized="1" windowWidth="1020" windowHeight="596" activeSheetId="6"/>
    <customWorkbookView name="Rrampuri - Personal View" guid="{90F82987-1A66-4C6A-BA47-F4E4FBCE70B2}" mergeInterval="0" personalView="1" maximized="1" windowWidth="1020" windowHeight="550" activeSheetId="13" showFormulaBar="0"/>
  </customWorkbookViews>
</workbook>
</file>

<file path=xl/calcChain.xml><?xml version="1.0" encoding="utf-8"?>
<calcChain xmlns="http://schemas.openxmlformats.org/spreadsheetml/2006/main">
  <c r="L12" i="185"/>
  <c r="W12"/>
  <c r="K12"/>
  <c r="L11"/>
  <c r="W11"/>
  <c r="K11"/>
  <c r="Q10"/>
  <c r="P10"/>
  <c r="O10"/>
  <c r="N10"/>
  <c r="W10"/>
  <c r="W9"/>
  <c r="L10"/>
  <c r="K10"/>
  <c r="Q36"/>
  <c r="P36"/>
  <c r="O36"/>
  <c r="N36"/>
  <c r="W36"/>
  <c r="L36"/>
  <c r="M36"/>
  <c r="K36"/>
  <c r="Q9"/>
  <c r="P9"/>
  <c r="O9"/>
  <c r="N9"/>
  <c r="L9"/>
  <c r="K9"/>
  <c r="V36"/>
  <c r="U36"/>
  <c r="T36"/>
  <c r="S36"/>
  <c r="O6"/>
  <c r="K6"/>
  <c r="L6"/>
  <c r="M6"/>
  <c r="K7"/>
  <c r="L7"/>
  <c r="M7"/>
  <c r="W7"/>
  <c r="K8"/>
  <c r="L8"/>
  <c r="M8"/>
  <c r="W8"/>
  <c r="K14"/>
  <c r="L14"/>
  <c r="M14"/>
  <c r="W14"/>
  <c r="AC14"/>
  <c r="W15"/>
  <c r="W16"/>
  <c r="W17"/>
  <c r="K18"/>
  <c r="L18"/>
  <c r="M18"/>
  <c r="W18"/>
  <c r="AC18"/>
  <c r="K19"/>
  <c r="L19"/>
  <c r="M19"/>
  <c r="W19"/>
  <c r="K20"/>
  <c r="L20"/>
  <c r="M20"/>
  <c r="W20"/>
  <c r="AC20"/>
  <c r="W21"/>
  <c r="W22"/>
  <c r="K23"/>
  <c r="L23"/>
  <c r="M23"/>
  <c r="W23"/>
  <c r="K24"/>
  <c r="L24"/>
  <c r="M24"/>
  <c r="W24"/>
  <c r="K25"/>
  <c r="L25"/>
  <c r="M25"/>
  <c r="W25"/>
  <c r="K27"/>
  <c r="L27"/>
  <c r="M27"/>
  <c r="W27"/>
  <c r="K29"/>
  <c r="L29"/>
  <c r="M29"/>
  <c r="W29"/>
  <c r="K31"/>
  <c r="L31"/>
  <c r="M31"/>
  <c r="K32"/>
  <c r="L32"/>
  <c r="M32"/>
  <c r="W32"/>
  <c r="K33"/>
  <c r="L33"/>
  <c r="M33"/>
  <c r="W33"/>
  <c r="K35"/>
  <c r="L35"/>
  <c r="M35"/>
  <c r="W35"/>
  <c r="K38"/>
  <c r="L38"/>
  <c r="M38"/>
  <c r="W38"/>
  <c r="K40"/>
  <c r="L40"/>
  <c r="M40"/>
  <c r="W40"/>
  <c r="K42"/>
  <c r="L42"/>
  <c r="M42"/>
  <c r="W42"/>
  <c r="K44"/>
  <c r="L44"/>
  <c r="M44"/>
  <c r="W44"/>
  <c r="Y44"/>
  <c r="Z44"/>
  <c r="AA44"/>
  <c r="AB44"/>
  <c r="K46"/>
  <c r="L46"/>
  <c r="M46"/>
  <c r="K48"/>
  <c r="L48"/>
  <c r="M48"/>
  <c r="W48"/>
  <c r="K49"/>
  <c r="L49"/>
  <c r="M49"/>
  <c r="W49"/>
  <c r="K51"/>
  <c r="L51"/>
  <c r="M51"/>
  <c r="W51"/>
  <c r="K53"/>
  <c r="L53"/>
  <c r="M53"/>
  <c r="W53"/>
  <c r="K54"/>
  <c r="L54"/>
  <c r="M54"/>
  <c r="W54"/>
  <c r="K55"/>
  <c r="L55"/>
  <c r="M55"/>
  <c r="W55"/>
  <c r="K56"/>
  <c r="L56"/>
  <c r="M56"/>
  <c r="W56"/>
  <c r="K57"/>
  <c r="L57"/>
  <c r="M57"/>
  <c r="W57"/>
  <c r="K59"/>
  <c r="L59"/>
  <c r="M59"/>
  <c r="W59"/>
  <c r="K60"/>
  <c r="L60"/>
  <c r="M60"/>
  <c r="W60"/>
  <c r="K61"/>
  <c r="L61"/>
  <c r="M61"/>
  <c r="W61"/>
  <c r="K62"/>
  <c r="L62"/>
  <c r="M62"/>
  <c r="W62"/>
  <c r="K63"/>
  <c r="L63"/>
  <c r="M63"/>
  <c r="W63"/>
  <c r="K64"/>
  <c r="L64"/>
  <c r="M64"/>
  <c r="W64"/>
  <c r="K65"/>
  <c r="L65"/>
  <c r="M65"/>
  <c r="W65"/>
  <c r="K66"/>
  <c r="L66"/>
  <c r="M66"/>
  <c r="W66"/>
  <c r="K67"/>
  <c r="L67"/>
  <c r="M67"/>
  <c r="W67"/>
  <c r="K68"/>
  <c r="L68"/>
  <c r="M68"/>
  <c r="W68"/>
  <c r="K69"/>
  <c r="L69"/>
  <c r="M69"/>
  <c r="W69"/>
  <c r="K70"/>
  <c r="L70"/>
  <c r="M70"/>
  <c r="W70"/>
  <c r="K71"/>
  <c r="L71"/>
  <c r="M71"/>
  <c r="W71"/>
  <c r="K72"/>
  <c r="L72"/>
  <c r="M72"/>
  <c r="W72"/>
  <c r="K73"/>
  <c r="L73"/>
  <c r="M73"/>
  <c r="W73"/>
  <c r="K74"/>
  <c r="L74"/>
  <c r="M74"/>
  <c r="W74"/>
  <c r="K75"/>
  <c r="L75"/>
  <c r="M75"/>
  <c r="W75"/>
  <c r="K76"/>
  <c r="L76"/>
  <c r="M76"/>
  <c r="W76"/>
  <c r="K77"/>
  <c r="L77"/>
  <c r="M77"/>
  <c r="W77"/>
  <c r="K78"/>
  <c r="L78"/>
  <c r="M78"/>
  <c r="K79"/>
  <c r="L79"/>
  <c r="M79"/>
  <c r="K80"/>
  <c r="L80"/>
  <c r="M80"/>
  <c r="K81"/>
  <c r="L81"/>
  <c r="M81"/>
  <c r="W81"/>
  <c r="K82"/>
  <c r="L82"/>
  <c r="M82"/>
  <c r="W82"/>
  <c r="K83"/>
  <c r="L83"/>
  <c r="M83"/>
  <c r="W83"/>
  <c r="K84"/>
  <c r="L84"/>
  <c r="M84"/>
  <c r="W84"/>
  <c r="K85"/>
  <c r="L85"/>
  <c r="M85"/>
  <c r="W85"/>
  <c r="K86"/>
  <c r="L86"/>
  <c r="M86"/>
  <c r="W86"/>
  <c r="K87"/>
  <c r="L87"/>
  <c r="M87"/>
  <c r="W87"/>
  <c r="K88"/>
  <c r="L88"/>
  <c r="M88"/>
  <c r="W88"/>
  <c r="K89"/>
  <c r="L89"/>
  <c r="M89"/>
  <c r="W89"/>
  <c r="K90"/>
  <c r="L90"/>
  <c r="M90"/>
  <c r="W90"/>
  <c r="K91"/>
  <c r="L91"/>
  <c r="M91"/>
  <c r="W91"/>
  <c r="M92"/>
  <c r="M93"/>
  <c r="M94"/>
  <c r="M95"/>
  <c r="K96"/>
  <c r="L96"/>
  <c r="M96"/>
  <c r="W96"/>
  <c r="K98"/>
  <c r="M98"/>
  <c r="W98"/>
  <c r="K99"/>
  <c r="L99"/>
  <c r="M99"/>
  <c r="W99"/>
  <c r="K100"/>
  <c r="L100"/>
  <c r="M100"/>
  <c r="W100"/>
  <c r="W6"/>
  <c r="W31"/>
  <c r="W46"/>
  <c r="O100"/>
  <c r="T100"/>
  <c r="P92"/>
  <c r="U92"/>
  <c r="P91"/>
  <c r="U91"/>
  <c r="P90"/>
  <c r="U90"/>
  <c r="P89"/>
  <c r="U89"/>
  <c r="P88"/>
  <c r="U88"/>
  <c r="P78"/>
  <c r="P70"/>
  <c r="U70"/>
  <c r="P62"/>
  <c r="U62"/>
  <c r="O53"/>
  <c r="T53"/>
  <c r="P51"/>
  <c r="U51"/>
  <c r="Q29"/>
  <c r="V29"/>
  <c r="O27"/>
  <c r="T27"/>
  <c r="Q25"/>
  <c r="V25"/>
  <c r="O24"/>
  <c r="T24"/>
  <c r="N6"/>
  <c r="S6"/>
  <c r="P84"/>
  <c r="U84"/>
  <c r="P74"/>
  <c r="U74"/>
  <c r="P66"/>
  <c r="U66"/>
  <c r="O98"/>
  <c r="T98"/>
  <c r="P94"/>
  <c r="U94"/>
  <c r="P86"/>
  <c r="U86"/>
  <c r="P82"/>
  <c r="U82"/>
  <c r="P76"/>
  <c r="U76"/>
  <c r="P72"/>
  <c r="U72"/>
  <c r="P68"/>
  <c r="U68"/>
  <c r="P64"/>
  <c r="U64"/>
  <c r="P60"/>
  <c r="U60"/>
  <c r="N57"/>
  <c r="S57"/>
  <c r="O99"/>
  <c r="T99"/>
  <c r="O96"/>
  <c r="T96"/>
  <c r="P95"/>
  <c r="U95"/>
  <c r="Q93"/>
  <c r="V93"/>
  <c r="P87"/>
  <c r="U87"/>
  <c r="P85"/>
  <c r="U85"/>
  <c r="P83"/>
  <c r="U83"/>
  <c r="Q81"/>
  <c r="V81"/>
  <c r="O80"/>
  <c r="T80"/>
  <c r="P79"/>
  <c r="U79"/>
  <c r="P77"/>
  <c r="U77"/>
  <c r="P75"/>
  <c r="U75"/>
  <c r="P73"/>
  <c r="U73"/>
  <c r="P71"/>
  <c r="U71"/>
  <c r="P69"/>
  <c r="U69"/>
  <c r="P67"/>
  <c r="P65"/>
  <c r="U65"/>
  <c r="P63"/>
  <c r="U63"/>
  <c r="P61"/>
  <c r="U61"/>
  <c r="P59"/>
  <c r="U59"/>
  <c r="N55"/>
  <c r="S55"/>
  <c r="N48"/>
  <c r="S48"/>
  <c r="Q33"/>
  <c r="V33"/>
  <c r="Q100"/>
  <c r="V100"/>
  <c r="Q99"/>
  <c r="V99"/>
  <c r="Q98"/>
  <c r="V98"/>
  <c r="Q96"/>
  <c r="V96"/>
  <c r="N95"/>
  <c r="S95"/>
  <c r="N94"/>
  <c r="S94"/>
  <c r="O93"/>
  <c r="T93"/>
  <c r="N92"/>
  <c r="S92"/>
  <c r="N91"/>
  <c r="S91"/>
  <c r="N90"/>
  <c r="S90"/>
  <c r="N89"/>
  <c r="S89"/>
  <c r="N88"/>
  <c r="S88"/>
  <c r="N87"/>
  <c r="S87"/>
  <c r="N86"/>
  <c r="S86"/>
  <c r="N85"/>
  <c r="N84"/>
  <c r="S84"/>
  <c r="N83"/>
  <c r="N82"/>
  <c r="S82"/>
  <c r="O81"/>
  <c r="T81"/>
  <c r="Q80"/>
  <c r="V80"/>
  <c r="N79"/>
  <c r="S79"/>
  <c r="N78"/>
  <c r="S78"/>
  <c r="N77"/>
  <c r="N76"/>
  <c r="N75"/>
  <c r="N74"/>
  <c r="S74"/>
  <c r="N73"/>
  <c r="S73"/>
  <c r="N72"/>
  <c r="S72"/>
  <c r="N71"/>
  <c r="S71"/>
  <c r="N70"/>
  <c r="S70"/>
  <c r="N69"/>
  <c r="S69"/>
  <c r="N68"/>
  <c r="S68"/>
  <c r="N67"/>
  <c r="S67"/>
  <c r="N66"/>
  <c r="S66"/>
  <c r="N65"/>
  <c r="S65"/>
  <c r="N64"/>
  <c r="S64"/>
  <c r="N63"/>
  <c r="S63"/>
  <c r="N62"/>
  <c r="S62"/>
  <c r="N61"/>
  <c r="S61"/>
  <c r="N60"/>
  <c r="S60"/>
  <c r="N59"/>
  <c r="S59"/>
  <c r="P57"/>
  <c r="U57"/>
  <c r="N56"/>
  <c r="S56"/>
  <c r="N54"/>
  <c r="P49"/>
  <c r="U49"/>
  <c r="O46"/>
  <c r="T46"/>
  <c r="Q38"/>
  <c r="V38"/>
  <c r="Q31"/>
  <c r="V31"/>
  <c r="P100"/>
  <c r="U100"/>
  <c r="N100"/>
  <c r="S100"/>
  <c r="P99"/>
  <c r="U99"/>
  <c r="N99"/>
  <c r="S99"/>
  <c r="P98"/>
  <c r="U98"/>
  <c r="N98"/>
  <c r="S98"/>
  <c r="P96"/>
  <c r="N96"/>
  <c r="S96"/>
  <c r="Q95"/>
  <c r="V95"/>
  <c r="O95"/>
  <c r="T95"/>
  <c r="Q94"/>
  <c r="V94"/>
  <c r="O94"/>
  <c r="T94"/>
  <c r="P93"/>
  <c r="U93"/>
  <c r="N93"/>
  <c r="S93"/>
  <c r="Q92"/>
  <c r="V92"/>
  <c r="O92"/>
  <c r="T92"/>
  <c r="Q91"/>
  <c r="V91"/>
  <c r="O91"/>
  <c r="T91"/>
  <c r="Q90"/>
  <c r="V90"/>
  <c r="O90"/>
  <c r="T90"/>
  <c r="Q89"/>
  <c r="V89"/>
  <c r="O89"/>
  <c r="T89"/>
  <c r="Q88"/>
  <c r="V88"/>
  <c r="O88"/>
  <c r="T88"/>
  <c r="Q87"/>
  <c r="V87"/>
  <c r="O87"/>
  <c r="T87"/>
  <c r="Q86"/>
  <c r="V86"/>
  <c r="O86"/>
  <c r="T86"/>
  <c r="Q85"/>
  <c r="V85"/>
  <c r="O85"/>
  <c r="T85"/>
  <c r="Q84"/>
  <c r="V84"/>
  <c r="O84"/>
  <c r="T84"/>
  <c r="Q83"/>
  <c r="V83"/>
  <c r="O83"/>
  <c r="T83"/>
  <c r="Q82"/>
  <c r="V82"/>
  <c r="O82"/>
  <c r="T82"/>
  <c r="P81"/>
  <c r="U81"/>
  <c r="N81"/>
  <c r="S81"/>
  <c r="P80"/>
  <c r="U80"/>
  <c r="N80"/>
  <c r="S80"/>
  <c r="Q79"/>
  <c r="V79"/>
  <c r="O79"/>
  <c r="T79"/>
  <c r="Q78"/>
  <c r="V78"/>
  <c r="O78"/>
  <c r="T78"/>
  <c r="Q77"/>
  <c r="V77"/>
  <c r="O77"/>
  <c r="T77"/>
  <c r="Q76"/>
  <c r="V76"/>
  <c r="O76"/>
  <c r="Q75"/>
  <c r="V75"/>
  <c r="O75"/>
  <c r="T75"/>
  <c r="Q74"/>
  <c r="V74"/>
  <c r="O74"/>
  <c r="T74"/>
  <c r="Q73"/>
  <c r="V73"/>
  <c r="O73"/>
  <c r="T73"/>
  <c r="Q72"/>
  <c r="V72"/>
  <c r="O72"/>
  <c r="T72"/>
  <c r="Q71"/>
  <c r="V71"/>
  <c r="O71"/>
  <c r="T71"/>
  <c r="Q70"/>
  <c r="V70"/>
  <c r="O70"/>
  <c r="T70"/>
  <c r="Q69"/>
  <c r="V69"/>
  <c r="O69"/>
  <c r="T69"/>
  <c r="Q68"/>
  <c r="V68"/>
  <c r="O68"/>
  <c r="T68"/>
  <c r="Q67"/>
  <c r="V67"/>
  <c r="O67"/>
  <c r="T67"/>
  <c r="Q66"/>
  <c r="V66"/>
  <c r="O66"/>
  <c r="T66"/>
  <c r="Q65"/>
  <c r="V65"/>
  <c r="O65"/>
  <c r="T65"/>
  <c r="Q64"/>
  <c r="V64"/>
  <c r="O64"/>
  <c r="T64"/>
  <c r="Q63"/>
  <c r="V63"/>
  <c r="O63"/>
  <c r="T63"/>
  <c r="Q62"/>
  <c r="V62"/>
  <c r="O62"/>
  <c r="T62"/>
  <c r="Q61"/>
  <c r="V61"/>
  <c r="O61"/>
  <c r="T61"/>
  <c r="Q60"/>
  <c r="V60"/>
  <c r="O60"/>
  <c r="T60"/>
  <c r="Q59"/>
  <c r="V59"/>
  <c r="O59"/>
  <c r="T59"/>
  <c r="Q57"/>
  <c r="O57"/>
  <c r="T57"/>
  <c r="P56"/>
  <c r="U56"/>
  <c r="P55"/>
  <c r="U55"/>
  <c r="P54"/>
  <c r="U54"/>
  <c r="Q53"/>
  <c r="V53"/>
  <c r="N51"/>
  <c r="S51"/>
  <c r="N49"/>
  <c r="S49"/>
  <c r="P48"/>
  <c r="U48"/>
  <c r="N42"/>
  <c r="S42"/>
  <c r="Q40"/>
  <c r="V40"/>
  <c r="Q35"/>
  <c r="V35"/>
  <c r="Q32"/>
  <c r="V32"/>
  <c r="Q56"/>
  <c r="O56"/>
  <c r="T56"/>
  <c r="Q55"/>
  <c r="O55"/>
  <c r="T55"/>
  <c r="Q54"/>
  <c r="V54"/>
  <c r="O54"/>
  <c r="T54"/>
  <c r="P53"/>
  <c r="U53"/>
  <c r="N53"/>
  <c r="S53"/>
  <c r="Q51"/>
  <c r="V51"/>
  <c r="O51"/>
  <c r="T51"/>
  <c r="Q49"/>
  <c r="V49"/>
  <c r="O49"/>
  <c r="T49"/>
  <c r="Q48"/>
  <c r="V48"/>
  <c r="O48"/>
  <c r="T48"/>
  <c r="Q46"/>
  <c r="V46"/>
  <c r="P44"/>
  <c r="U44"/>
  <c r="N44"/>
  <c r="S44"/>
  <c r="P42"/>
  <c r="U42"/>
  <c r="O40"/>
  <c r="T40"/>
  <c r="O38"/>
  <c r="T38"/>
  <c r="O35"/>
  <c r="T35"/>
  <c r="O33"/>
  <c r="T33"/>
  <c r="O32"/>
  <c r="T32"/>
  <c r="O31"/>
  <c r="T31"/>
  <c r="O29"/>
  <c r="T29"/>
  <c r="Q27"/>
  <c r="V27"/>
  <c r="O25"/>
  <c r="T25"/>
  <c r="Q24"/>
  <c r="V24"/>
  <c r="Q23"/>
  <c r="V23"/>
  <c r="O23"/>
  <c r="T23"/>
  <c r="Q20"/>
  <c r="V20"/>
  <c r="P46"/>
  <c r="U46"/>
  <c r="N46"/>
  <c r="S46"/>
  <c r="Q44"/>
  <c r="V44"/>
  <c r="O44"/>
  <c r="T44"/>
  <c r="Q42"/>
  <c r="V42"/>
  <c r="O42"/>
  <c r="P40"/>
  <c r="U40"/>
  <c r="N40"/>
  <c r="S40"/>
  <c r="P38"/>
  <c r="U38"/>
  <c r="N38"/>
  <c r="S38"/>
  <c r="P35"/>
  <c r="U35"/>
  <c r="N35"/>
  <c r="S35"/>
  <c r="P33"/>
  <c r="U33"/>
  <c r="N33"/>
  <c r="S33"/>
  <c r="P32"/>
  <c r="U32"/>
  <c r="N32"/>
  <c r="S32"/>
  <c r="P31"/>
  <c r="U31"/>
  <c r="N31"/>
  <c r="S31"/>
  <c r="P29"/>
  <c r="U29"/>
  <c r="N29"/>
  <c r="S29"/>
  <c r="P27"/>
  <c r="U27"/>
  <c r="N27"/>
  <c r="S27"/>
  <c r="P25"/>
  <c r="U25"/>
  <c r="N25"/>
  <c r="S25"/>
  <c r="P24"/>
  <c r="U24"/>
  <c r="N24"/>
  <c r="S24"/>
  <c r="P23"/>
  <c r="U23"/>
  <c r="N23"/>
  <c r="S23"/>
  <c r="P20"/>
  <c r="U20"/>
  <c r="O20"/>
  <c r="T20"/>
  <c r="N20"/>
  <c r="S20"/>
  <c r="Q19"/>
  <c r="V19"/>
  <c r="P19"/>
  <c r="U19"/>
  <c r="O19"/>
  <c r="T19"/>
  <c r="N19"/>
  <c r="S19"/>
  <c r="Q18"/>
  <c r="V18"/>
  <c r="P18"/>
  <c r="U18"/>
  <c r="O18"/>
  <c r="T18"/>
  <c r="N18"/>
  <c r="S18"/>
  <c r="O14"/>
  <c r="T14"/>
  <c r="Q14"/>
  <c r="V14"/>
  <c r="P14"/>
  <c r="U14"/>
  <c r="N14"/>
  <c r="S14"/>
  <c r="P8"/>
  <c r="U8"/>
  <c r="P7"/>
  <c r="U7"/>
  <c r="N8"/>
  <c r="S8"/>
  <c r="N7"/>
  <c r="S7"/>
  <c r="Q8"/>
  <c r="O8"/>
  <c r="T8"/>
  <c r="Q7"/>
  <c r="V7"/>
  <c r="O7"/>
  <c r="T7"/>
  <c r="P6"/>
  <c r="U6"/>
  <c r="T6"/>
  <c r="Q6"/>
  <c r="V6"/>
  <c r="U96"/>
  <c r="T76"/>
  <c r="U67"/>
  <c r="U78"/>
  <c r="R80"/>
  <c r="R64"/>
  <c r="R68"/>
  <c r="R60"/>
  <c r="R84"/>
  <c r="R86"/>
  <c r="R96"/>
  <c r="R72"/>
  <c r="R82"/>
  <c r="R20"/>
  <c r="R100"/>
  <c r="R56"/>
  <c r="R49"/>
  <c r="R54"/>
  <c r="R76"/>
  <c r="R78"/>
  <c r="S54"/>
  <c r="S76"/>
  <c r="R33"/>
  <c r="V56"/>
  <c r="R62"/>
  <c r="R66"/>
  <c r="R70"/>
  <c r="R74"/>
  <c r="R89"/>
  <c r="R90"/>
  <c r="R95"/>
  <c r="R53"/>
  <c r="R57"/>
  <c r="R99"/>
  <c r="R55"/>
  <c r="R51"/>
  <c r="R75"/>
  <c r="R77"/>
  <c r="R83"/>
  <c r="R85"/>
  <c r="S75"/>
  <c r="S77"/>
  <c r="S83"/>
  <c r="S85"/>
  <c r="V55"/>
  <c r="V57"/>
  <c r="R59"/>
  <c r="R61"/>
  <c r="R63"/>
  <c r="R65"/>
  <c r="R67"/>
  <c r="R69"/>
  <c r="R71"/>
  <c r="R73"/>
  <c r="R79"/>
  <c r="R87"/>
  <c r="R88"/>
  <c r="R93"/>
  <c r="R94"/>
  <c r="R98"/>
  <c r="R48"/>
  <c r="R81"/>
  <c r="R91"/>
  <c r="R92"/>
  <c r="R38"/>
  <c r="R46"/>
  <c r="R27"/>
  <c r="R18"/>
  <c r="R8"/>
  <c r="T42"/>
  <c r="T102"/>
  <c r="R42"/>
  <c r="R44"/>
  <c r="R19"/>
  <c r="R32"/>
  <c r="R35"/>
  <c r="R40"/>
  <c r="R7"/>
  <c r="V8"/>
  <c r="R24"/>
  <c r="R14"/>
  <c r="R25"/>
  <c r="R23"/>
  <c r="R29"/>
  <c r="U102"/>
  <c r="R6"/>
  <c r="V102"/>
  <c r="S102"/>
</calcChain>
</file>

<file path=xl/sharedStrings.xml><?xml version="1.0" encoding="utf-8"?>
<sst xmlns="http://schemas.openxmlformats.org/spreadsheetml/2006/main" count="534" uniqueCount="157">
  <si>
    <t>QTY</t>
  </si>
  <si>
    <t>DESCRIPTION</t>
  </si>
  <si>
    <t>GCP PANELS</t>
  </si>
  <si>
    <t>WATER INJECTION SKID</t>
  </si>
  <si>
    <t>CASE</t>
  </si>
  <si>
    <t>STORAGE NOTES</t>
  </si>
  <si>
    <t>Centrax Section Code</t>
  </si>
  <si>
    <t>ID</t>
  </si>
  <si>
    <t>Standard Packaging</t>
  </si>
  <si>
    <t>Item Weight (Gross) kgs</t>
  </si>
  <si>
    <t>Item Weight (Net) kgs</t>
  </si>
  <si>
    <t>Dimensions (cms)</t>
  </si>
  <si>
    <t>Total Vol. (m3)</t>
  </si>
  <si>
    <t>Storage Footprint 4 Sets excluding access (m2)</t>
  </si>
  <si>
    <t>Storage footprint per set (m2)</t>
  </si>
  <si>
    <t>Formula showing whether or not sections have entered storage 
1=Yes 
0=No</t>
  </si>
  <si>
    <t>Formula showing total storage footprint taken up so far (m2)</t>
  </si>
  <si>
    <t>Formula showing storage footprint for 7001</t>
  </si>
  <si>
    <t>Formula showing storage footprint for 7002</t>
  </si>
  <si>
    <t>Formula showing storage footprint for 7003</t>
  </si>
  <si>
    <t>Formula showing storage footprint for 7004</t>
  </si>
  <si>
    <t>Estimated Total Footprint 4 Sets including access for inspection &amp; maintenance (m2)</t>
  </si>
  <si>
    <t>Special Handling Requirements</t>
  </si>
  <si>
    <t>Length</t>
  </si>
  <si>
    <t xml:space="preserve">Width </t>
  </si>
  <si>
    <t>Height</t>
  </si>
  <si>
    <t>PGS7001</t>
  </si>
  <si>
    <t>PGS7002</t>
  </si>
  <si>
    <t>PGS7003</t>
  </si>
  <si>
    <t>PGS7004</t>
  </si>
  <si>
    <t>T001 - GT Baseplate Assembly</t>
  </si>
  <si>
    <t>PTS7001-4 (GT Packages 1-4 without roof modules)</t>
  </si>
  <si>
    <t>SHRINKWRAPPED</t>
  </si>
  <si>
    <t>Centrax</t>
  </si>
  <si>
    <t>Lifting bollards supplied but to be removed for shipping then re-attached during storage.
Spreader beam required for lift. Check hook height.</t>
  </si>
  <si>
    <t>MECHANICAL HANDLING SKID</t>
  </si>
  <si>
    <t>SHRINKWRAPPED SKID</t>
  </si>
  <si>
    <t>GT PACKAGE EXHAUST SECTION</t>
  </si>
  <si>
    <t>CRATE</t>
  </si>
  <si>
    <t>BOXED</t>
  </si>
  <si>
    <t>T003 - GT Enclosure</t>
  </si>
  <si>
    <t>ROOF GUIDES</t>
  </si>
  <si>
    <t>AAF-UK</t>
  </si>
  <si>
    <t>RUNWAY BEAMS</t>
  </si>
  <si>
    <t>MACHINERY DOOR CARRIAGE</t>
  </si>
  <si>
    <t>CYLINDER MOUNTING BRACKETS</t>
  </si>
  <si>
    <t>PACKAGE HARDWARE - SITE BUILD</t>
  </si>
  <si>
    <t>CHAIN HOIST</t>
  </si>
  <si>
    <t>None</t>
  </si>
  <si>
    <t>GEN VENT ACOUSTIC WEATHERSEAL</t>
  </si>
  <si>
    <t>SHRINKWRAPPED PALLET</t>
  </si>
  <si>
    <t>INTAKE FLEXIBLE CONNECTION</t>
  </si>
  <si>
    <t>BLEED FLEXIBLE CONNECTION</t>
  </si>
  <si>
    <t>GT ENCLOSURE ROOF MODULES</t>
  </si>
  <si>
    <t>SHRINKWRAPPED PIECE</t>
  </si>
  <si>
    <t>Lift Beam Required &amp; supplied below. Check hook height.</t>
  </si>
  <si>
    <t>SPREADER BEAM FOR GT ENCLOSURE ROOF</t>
  </si>
  <si>
    <t>Required for GT roof module</t>
  </si>
  <si>
    <t>WIRE ROPE SLINGS &amp; SHACKLES FOR ABOVE SPREADER BEAM</t>
  </si>
  <si>
    <t>T005 - GT Compressor Wash</t>
  </si>
  <si>
    <t>WATER WASH CART</t>
  </si>
  <si>
    <t>WRAPPED</t>
  </si>
  <si>
    <t>T006 - GT Lube Oil System</t>
  </si>
  <si>
    <t>T007 - Gas Turbine and Coupling</t>
  </si>
  <si>
    <t>TRENT 60 DF WLE GAS TURBINES 1-4</t>
  </si>
  <si>
    <t>TBC - STAND/POD</t>
  </si>
  <si>
    <t>COUPLING (GT TO GENERATOR)</t>
  </si>
  <si>
    <t>T009 - GT CO Turndown</t>
  </si>
  <si>
    <t>GT CO TURNDOWN KIT FOR ROOF MODULE</t>
  </si>
  <si>
    <t>T011 - GT Water Injection (Including Water Skid)</t>
  </si>
  <si>
    <t>TBC</t>
  </si>
  <si>
    <t>T012 - GT Fire and Gas System</t>
  </si>
  <si>
    <t>GT OFF-SKID FIRE SYSTEM (CO2 BOTTLE RACK, ETC)</t>
  </si>
  <si>
    <t>T014 - GT Fuel System Liquid Only</t>
  </si>
  <si>
    <t>LIQUID FUEL/WATER FLUSH SKID</t>
  </si>
  <si>
    <t>T022 - GT HMI</t>
  </si>
  <si>
    <t>GT HMI (Human Machine Interface PC)</t>
  </si>
  <si>
    <t>T030 - AC Generator Package</t>
  </si>
  <si>
    <t>PAS7001-7004 (Alternator Packages 1-4)</t>
  </si>
  <si>
    <t>T034 - AC Generator Line and Neutral Cubicles</t>
  </si>
  <si>
    <t>LINE CUBICLES</t>
  </si>
  <si>
    <t>NEUTRAL CUBICLES</t>
  </si>
  <si>
    <t>T036 - AC Generator Control &amp; Protection Panel</t>
  </si>
  <si>
    <t xml:space="preserve">T037 - AC Generator Cooling / Vent System </t>
  </si>
  <si>
    <t>GEN VENT MDM SILENCER</t>
  </si>
  <si>
    <t>GEN VENT UNLINED TRANSITION</t>
  </si>
  <si>
    <t>LOWER GEN VENT FILTER HOUSE</t>
  </si>
  <si>
    <t>UPPER GEN VENT FILTER HOUSE</t>
  </si>
  <si>
    <t>T109 - Site Acoustics – Air Intake Ducting, Filtration and Venting</t>
  </si>
  <si>
    <t>LOWER VENT OUTLET MIXING BOX</t>
  </si>
  <si>
    <t>UPPER VENT OUTLET MIXING BOX</t>
  </si>
  <si>
    <t>VENT OUTLET SILENCER</t>
  </si>
  <si>
    <t>VENT OUTLET COWL</t>
  </si>
  <si>
    <t>VENT OUTLET FAN</t>
  </si>
  <si>
    <t>CASE/SHRINKWRAP</t>
  </si>
  <si>
    <t>BLEED INTAKE QUICK RELEASE DUCT</t>
  </si>
  <si>
    <t>BLEED SYSTEM DUMMY DUCT</t>
  </si>
  <si>
    <t>BLEED SYSTEM PLENUM</t>
  </si>
  <si>
    <t>BLEED OUTLET SILENCER</t>
  </si>
  <si>
    <t>BLEED OUTLET COWL</t>
  </si>
  <si>
    <t>TBA</t>
  </si>
  <si>
    <t>VENT INLET SILENCER</t>
  </si>
  <si>
    <t>VENT INLET TRANSITION DUCT</t>
  </si>
  <si>
    <t>UPPER LINED WEATHERHOOD ASSEMBLY</t>
  </si>
  <si>
    <t>LOWER LINED WEATHERHOOD ASSEMBLY</t>
  </si>
  <si>
    <t>UPPER LOUVRE BOX ASSEMBLY - 2 OFF</t>
  </si>
  <si>
    <t>LOWER LOUVRE BOX ASSEMBLY - 2 OFF</t>
  </si>
  <si>
    <t>UPPER SERVICE PLENUM</t>
  </si>
  <si>
    <t>LOWER SERVICE PLENUM</t>
  </si>
  <si>
    <t>UPPER STACKED ASC ASSEMBLY 5X25</t>
  </si>
  <si>
    <t>LOWER STACKED ASC ASSEMBLY 5X25</t>
  </si>
  <si>
    <t>UPPER INTAKE TRANSITION ASSEMBLY</t>
  </si>
  <si>
    <t>LOWER INTAKE TRANSITION ASSEMBLY</t>
  </si>
  <si>
    <t>INTAKE SILENCER c/w COTD</t>
  </si>
  <si>
    <t>ASC DUST CHUTE ASSEMBLY</t>
  </si>
  <si>
    <t>COMBUSTION INTAKE QUICK RELEASE DUCT</t>
  </si>
  <si>
    <t>SECONDARY AIR FAN C/W SILENCERS</t>
  </si>
  <si>
    <t>SECONDARY AIR FAN SILENCER (UNPODDED)</t>
  </si>
  <si>
    <t>VENT FAN SUPPORT STEELWORK</t>
  </si>
  <si>
    <t>COMBUSTION INTAKE SUPPORT STEELWORK</t>
  </si>
  <si>
    <t>ACCESS, PLATFORMS, LADDERS &amp; HANDRAILS</t>
  </si>
  <si>
    <t>GEN VENT SUPPORT STEELWORK</t>
  </si>
  <si>
    <t>ASC PANEL PAKS (FILTERS)</t>
  </si>
  <si>
    <t>PALLETS IN 40' CONTAINER</t>
  </si>
  <si>
    <t>AAF-UAE or 
AAF-NL</t>
  </si>
  <si>
    <t>T110 - Site Acoustics - Additional Items</t>
  </si>
  <si>
    <t>GT &amp; GENERATOR BASEPLATE ACOUSTIC SKIRTS</t>
  </si>
  <si>
    <t>ACOUSTIC SKID SKIRT COVER PLATES &amp; MOUNTING ANGLES (4units/box)</t>
  </si>
  <si>
    <t>ACOUSTIC SKID SKIRT BRACING ANGLES &amp; CLADDING (2units/box)</t>
  </si>
  <si>
    <t>Total Footprint required per set (including engines)</t>
  </si>
  <si>
    <t>Total Footprint required per set (excluding engines)</t>
  </si>
  <si>
    <t>ANNEX 2- KEY TO POINT OF COLLECTION</t>
  </si>
  <si>
    <t>Centrax = Centrax Ltd,  Newton Abbot, Devon, TQ12 4SQ, England</t>
  </si>
  <si>
    <t>Brush = Brush Electrical Machines, Loughborough, LE11 1HJ, England</t>
  </si>
  <si>
    <t>AAF-UK = AAF Ltd, Cramlington, Northumberland, NE23 8AF, England</t>
  </si>
  <si>
    <t>AAF - UAE = AAF Facility, Abu Dhabi, UAE</t>
  </si>
  <si>
    <t>AAF-NL = AAF Facility, Emmen, Netherlands</t>
  </si>
  <si>
    <t>AAF-DERBY = Intermediate storage depot used by AAF near Derby in the UK</t>
  </si>
  <si>
    <t>Total Storage Footprint used per set (excluding engines)</t>
  </si>
  <si>
    <t>GEN VENT UNLINED TRANSITION (SPLIT)</t>
  </si>
  <si>
    <t>Scales</t>
  </si>
  <si>
    <t>GT BERTHING TOOL</t>
  </si>
  <si>
    <t>X</t>
  </si>
  <si>
    <t>COTD PIPES</t>
  </si>
  <si>
    <t>GT PACKAGE LOOSE PIPES</t>
  </si>
  <si>
    <t>GT INSTALLATION KIT (ENGINE SHIPLOOSE)</t>
  </si>
  <si>
    <t>LUBE OIL DEMISTER (Dollinger)</t>
  </si>
  <si>
    <t>SHIPLOOSE KITS</t>
  </si>
  <si>
    <t>INNER BLANKETS</t>
  </si>
  <si>
    <t>= where 4 are  not supplied</t>
  </si>
  <si>
    <t>Spreader beam supplied from Rolls-Royce Check hook height - standard beam requires 6.8m min. hook height</t>
  </si>
  <si>
    <t>Point of Collection at availability date</t>
  </si>
  <si>
    <t>Storage Location / Availability Date / Status</t>
  </si>
  <si>
    <t>6C427 OUESTELEC - CENTRAX PACKING LIST AND STORAGE LOCATIONS</t>
  </si>
  <si>
    <t>31/06/2010</t>
  </si>
  <si>
    <t>SCALES = Scales SA, 92 Avenue du Chateau, St Ouen l'Aumone, 95056 CERGY-PONTOISE, FRANCE</t>
  </si>
  <si>
    <t>6/31/2010</t>
  </si>
</sst>
</file>

<file path=xl/styles.xml><?xml version="1.0" encoding="utf-8"?>
<styleSheet xmlns="http://schemas.openxmlformats.org/spreadsheetml/2006/main">
  <numFmts count="1">
    <numFmt numFmtId="164" formatCode="000"/>
  </numFmts>
  <fonts count="18">
    <font>
      <sz val="12"/>
      <name val="Arial MT"/>
    </font>
    <font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u/>
      <sz val="14"/>
      <name val="Arial"/>
      <family val="2"/>
    </font>
    <font>
      <b/>
      <u/>
      <sz val="16"/>
      <name val="Arial"/>
      <family val="2"/>
    </font>
    <font>
      <sz val="11"/>
      <name val="ＭＳ 明朝"/>
      <family val="1"/>
      <charset val="128"/>
    </font>
    <font>
      <b/>
      <sz val="12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u/>
      <sz val="16"/>
      <color indexed="10"/>
      <name val="Arial"/>
      <family val="2"/>
    </font>
    <font>
      <b/>
      <sz val="12"/>
      <color indexed="10"/>
      <name val="Arial"/>
      <family val="2"/>
    </font>
    <font>
      <b/>
      <u/>
      <sz val="12"/>
      <color indexed="10"/>
      <name val="Arial"/>
      <family val="2"/>
    </font>
    <font>
      <sz val="12"/>
      <color indexed="10"/>
      <name val="Arial"/>
      <family val="2"/>
    </font>
    <font>
      <b/>
      <sz val="12"/>
      <color indexed="8"/>
      <name val="Arial"/>
      <family val="2"/>
    </font>
    <font>
      <sz val="8"/>
      <name val="Arial MT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2" fillId="0" borderId="0"/>
    <xf numFmtId="0" fontId="6" fillId="0" borderId="0"/>
  </cellStyleXfs>
  <cellXfs count="128">
    <xf numFmtId="0" fontId="0" fillId="0" borderId="0" xfId="0"/>
    <xf numFmtId="0" fontId="2" fillId="0" borderId="0" xfId="2" applyAlignment="1"/>
    <xf numFmtId="14" fontId="2" fillId="0" borderId="0" xfId="2" applyNumberFormat="1" applyAlignment="1"/>
    <xf numFmtId="0" fontId="2" fillId="0" borderId="0" xfId="2" applyAlignment="1">
      <alignment wrapText="1"/>
    </xf>
    <xf numFmtId="0" fontId="4" fillId="0" borderId="0" xfId="2" applyFont="1" applyAlignment="1"/>
    <xf numFmtId="0" fontId="5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1" fontId="11" fillId="0" borderId="0" xfId="2" applyNumberFormat="1" applyFont="1" applyBorder="1" applyAlignment="1"/>
    <xf numFmtId="2" fontId="11" fillId="0" borderId="0" xfId="2" applyNumberFormat="1" applyFont="1" applyBorder="1" applyAlignment="1"/>
    <xf numFmtId="14" fontId="5" fillId="0" borderId="0" xfId="2" applyNumberFormat="1" applyFont="1" applyBorder="1" applyAlignment="1">
      <alignment horizontal="center"/>
    </xf>
    <xf numFmtId="0" fontId="1" fillId="0" borderId="0" xfId="2" applyFont="1"/>
    <xf numFmtId="2" fontId="8" fillId="2" borderId="1" xfId="2" applyNumberFormat="1" applyFont="1" applyFill="1" applyBorder="1" applyAlignment="1">
      <alignment horizontal="center"/>
    </xf>
    <xf numFmtId="2" fontId="13" fillId="2" borderId="1" xfId="2" applyNumberFormat="1" applyFont="1" applyFill="1" applyBorder="1" applyAlignment="1">
      <alignment horizontal="center"/>
    </xf>
    <xf numFmtId="1" fontId="13" fillId="2" borderId="1" xfId="2" applyNumberFormat="1" applyFont="1" applyFill="1" applyBorder="1" applyAlignment="1">
      <alignment horizontal="center"/>
    </xf>
    <xf numFmtId="14" fontId="8" fillId="2" borderId="1" xfId="2" applyNumberFormat="1" applyFont="1" applyFill="1" applyBorder="1" applyAlignment="1">
      <alignment horizontal="center"/>
    </xf>
    <xf numFmtId="0" fontId="1" fillId="2" borderId="0" xfId="2" applyFont="1" applyFill="1"/>
    <xf numFmtId="2" fontId="14" fillId="0" borderId="2" xfId="2" applyNumberFormat="1" applyFont="1" applyBorder="1" applyAlignment="1">
      <alignment horizontal="center" vertical="center"/>
    </xf>
    <xf numFmtId="1" fontId="14" fillId="0" borderId="2" xfId="2" applyNumberFormat="1" applyFont="1" applyBorder="1" applyAlignment="1">
      <alignment horizontal="center" vertical="center"/>
    </xf>
    <xf numFmtId="2" fontId="1" fillId="0" borderId="2" xfId="2" applyNumberFormat="1" applyFont="1" applyBorder="1" applyAlignment="1">
      <alignment horizontal="center" vertical="center" wrapText="1"/>
    </xf>
    <xf numFmtId="0" fontId="1" fillId="0" borderId="0" xfId="2" applyFont="1" applyAlignment="1">
      <alignment vertical="top"/>
    </xf>
    <xf numFmtId="2" fontId="1" fillId="2" borderId="2" xfId="2" applyNumberFormat="1" applyFont="1" applyFill="1" applyBorder="1" applyAlignment="1">
      <alignment vertical="top"/>
    </xf>
    <xf numFmtId="2" fontId="14" fillId="2" borderId="2" xfId="2" applyNumberFormat="1" applyFont="1" applyFill="1" applyBorder="1" applyAlignment="1">
      <alignment vertical="top"/>
    </xf>
    <xf numFmtId="1" fontId="14" fillId="2" borderId="2" xfId="2" applyNumberFormat="1" applyFont="1" applyFill="1" applyBorder="1" applyAlignment="1">
      <alignment vertical="top"/>
    </xf>
    <xf numFmtId="2" fontId="14" fillId="2" borderId="2" xfId="2" applyNumberFormat="1" applyFont="1" applyFill="1" applyBorder="1" applyAlignment="1">
      <alignment horizontal="center" vertical="center"/>
    </xf>
    <xf numFmtId="0" fontId="1" fillId="2" borderId="0" xfId="2" applyFont="1" applyFill="1" applyAlignment="1">
      <alignment vertical="top"/>
    </xf>
    <xf numFmtId="1" fontId="1" fillId="0" borderId="2" xfId="2" applyNumberFormat="1" applyFont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top"/>
    </xf>
    <xf numFmtId="0" fontId="1" fillId="0" borderId="2" xfId="5" applyFont="1" applyFill="1" applyBorder="1" applyAlignment="1">
      <alignment horizontal="center" vertical="center"/>
    </xf>
    <xf numFmtId="0" fontId="1" fillId="0" borderId="2" xfId="5" applyFont="1" applyBorder="1" applyAlignment="1">
      <alignment horizontal="center" vertical="center"/>
    </xf>
    <xf numFmtId="1" fontId="1" fillId="0" borderId="2" xfId="5" applyNumberFormat="1" applyFont="1" applyBorder="1" applyAlignment="1">
      <alignment horizontal="center" vertical="center"/>
    </xf>
    <xf numFmtId="0" fontId="1" fillId="0" borderId="2" xfId="6" applyFont="1" applyFill="1" applyBorder="1" applyAlignment="1">
      <alignment horizontal="center" vertical="center"/>
    </xf>
    <xf numFmtId="2" fontId="1" fillId="0" borderId="2" xfId="6" applyNumberFormat="1" applyFont="1" applyFill="1" applyBorder="1" applyAlignment="1">
      <alignment horizontal="center" vertical="center"/>
    </xf>
    <xf numFmtId="1" fontId="1" fillId="0" borderId="2" xfId="5" applyNumberFormat="1" applyFont="1" applyFill="1" applyBorder="1" applyAlignment="1">
      <alignment horizontal="center" vertical="center"/>
    </xf>
    <xf numFmtId="1" fontId="1" fillId="3" borderId="2" xfId="5" applyNumberFormat="1" applyFont="1" applyFill="1" applyBorder="1" applyAlignment="1">
      <alignment horizontal="center" vertical="center"/>
    </xf>
    <xf numFmtId="164" fontId="1" fillId="0" borderId="2" xfId="2" applyNumberFormat="1" applyFont="1" applyFill="1" applyBorder="1" applyAlignment="1">
      <alignment horizontal="center" vertical="center"/>
    </xf>
    <xf numFmtId="0" fontId="1" fillId="3" borderId="2" xfId="5" applyFont="1" applyFill="1" applyBorder="1" applyAlignment="1">
      <alignment horizontal="center" vertical="center"/>
    </xf>
    <xf numFmtId="0" fontId="1" fillId="0" borderId="2" xfId="6" applyFont="1" applyFill="1" applyBorder="1" applyAlignment="1">
      <alignment horizontal="center" vertical="center" wrapText="1"/>
    </xf>
    <xf numFmtId="14" fontId="1" fillId="2" borderId="2" xfId="2" applyNumberFormat="1" applyFont="1" applyFill="1" applyBorder="1" applyAlignment="1">
      <alignment vertical="top"/>
    </xf>
    <xf numFmtId="0" fontId="2" fillId="0" borderId="0" xfId="2" applyFont="1" applyFill="1"/>
    <xf numFmtId="0" fontId="2" fillId="0" borderId="0" xfId="2" applyFont="1"/>
    <xf numFmtId="0" fontId="1" fillId="0" borderId="0" xfId="6" applyFont="1" applyFill="1" applyBorder="1" applyAlignment="1">
      <alignment vertical="center"/>
    </xf>
    <xf numFmtId="1" fontId="1" fillId="0" borderId="0" xfId="2" applyNumberFormat="1" applyFont="1" applyFill="1" applyBorder="1" applyAlignment="1">
      <alignment horizontal="center"/>
    </xf>
    <xf numFmtId="1" fontId="14" fillId="0" borderId="0" xfId="2" applyNumberFormat="1" applyFont="1" applyFill="1" applyBorder="1" applyAlignment="1">
      <alignment horizontal="center"/>
    </xf>
    <xf numFmtId="0" fontId="2" fillId="0" borderId="0" xfId="2" applyFill="1" applyBorder="1" applyAlignment="1">
      <alignment horizontal="center" vertical="top" textRotation="180"/>
    </xf>
    <xf numFmtId="1" fontId="14" fillId="0" borderId="3" xfId="2" applyNumberFormat="1" applyFont="1" applyFill="1" applyBorder="1" applyAlignment="1">
      <alignment horizontal="center"/>
    </xf>
    <xf numFmtId="14" fontId="1" fillId="0" borderId="0" xfId="2" applyNumberFormat="1" applyFont="1" applyFill="1" applyBorder="1" applyAlignment="1">
      <alignment horizontal="center"/>
    </xf>
    <xf numFmtId="2" fontId="12" fillId="4" borderId="2" xfId="6" applyNumberFormat="1" applyFont="1" applyFill="1" applyBorder="1" applyAlignment="1">
      <alignment horizontal="center" vertical="center"/>
    </xf>
    <xf numFmtId="0" fontId="2" fillId="0" borderId="0" xfId="2" applyAlignment="1">
      <alignment horizontal="center"/>
    </xf>
    <xf numFmtId="0" fontId="2" fillId="0" borderId="0" xfId="2" applyFont="1" applyAlignment="1">
      <alignment horizontal="center"/>
    </xf>
    <xf numFmtId="0" fontId="2" fillId="0" borderId="0" xfId="2" applyFont="1" applyAlignment="1">
      <alignment horizontal="center" vertical="center"/>
    </xf>
    <xf numFmtId="0" fontId="10" fillId="0" borderId="0" xfId="2" applyFont="1"/>
    <xf numFmtId="1" fontId="10" fillId="0" borderId="0" xfId="2" applyNumberFormat="1" applyFont="1"/>
    <xf numFmtId="2" fontId="10" fillId="0" borderId="0" xfId="2" applyNumberFormat="1" applyFont="1"/>
    <xf numFmtId="14" fontId="2" fillId="0" borderId="0" xfId="2" applyNumberFormat="1"/>
    <xf numFmtId="0" fontId="9" fillId="0" borderId="0" xfId="2" applyFont="1" applyBorder="1" applyAlignment="1">
      <alignment horizontal="center" vertical="center"/>
    </xf>
    <xf numFmtId="2" fontId="2" fillId="0" borderId="0" xfId="2" applyNumberFormat="1"/>
    <xf numFmtId="0" fontId="2" fillId="0" borderId="0" xfId="2" applyFont="1" applyFill="1" applyBorder="1" applyAlignment="1">
      <alignment horizontal="center" vertical="center"/>
    </xf>
    <xf numFmtId="0" fontId="2" fillId="0" borderId="0" xfId="2" applyAlignment="1">
      <alignment horizontal="center" vertical="center"/>
    </xf>
    <xf numFmtId="14" fontId="1" fillId="0" borderId="2" xfId="2" applyNumberFormat="1" applyFont="1" applyFill="1" applyBorder="1" applyAlignment="1">
      <alignment horizontal="center" vertical="center"/>
    </xf>
    <xf numFmtId="0" fontId="2" fillId="0" borderId="0" xfId="2"/>
    <xf numFmtId="0" fontId="7" fillId="4" borderId="2" xfId="2" applyFont="1" applyFill="1" applyBorder="1" applyAlignment="1">
      <alignment horizontal="center" vertical="center"/>
    </xf>
    <xf numFmtId="0" fontId="1" fillId="0" borderId="2" xfId="2" applyFont="1" applyBorder="1" applyAlignment="1">
      <alignment vertical="top"/>
    </xf>
    <xf numFmtId="0" fontId="1" fillId="0" borderId="2" xfId="2" applyFont="1" applyBorder="1" applyAlignment="1">
      <alignment horizontal="center" vertical="top"/>
    </xf>
    <xf numFmtId="0" fontId="1" fillId="0" borderId="2" xfId="2" applyFont="1" applyFill="1" applyBorder="1" applyAlignment="1">
      <alignment horizontal="center" vertical="center"/>
    </xf>
    <xf numFmtId="14" fontId="7" fillId="4" borderId="2" xfId="2" applyNumberFormat="1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2" fontId="1" fillId="0" borderId="2" xfId="2" applyNumberFormat="1" applyFont="1" applyFill="1" applyBorder="1" applyAlignment="1">
      <alignment horizontal="center" vertical="center"/>
    </xf>
    <xf numFmtId="2" fontId="1" fillId="0" borderId="2" xfId="2" applyNumberFormat="1" applyFont="1" applyBorder="1" applyAlignment="1">
      <alignment horizontal="center" vertical="center"/>
    </xf>
    <xf numFmtId="0" fontId="2" fillId="0" borderId="0" xfId="2" applyFill="1" applyBorder="1" applyAlignment="1">
      <alignment horizontal="center"/>
    </xf>
    <xf numFmtId="0" fontId="17" fillId="0" borderId="0" xfId="3"/>
    <xf numFmtId="0" fontId="0" fillId="2" borderId="4" xfId="0" applyFill="1" applyBorder="1"/>
    <xf numFmtId="0" fontId="0" fillId="2" borderId="2" xfId="0" applyFill="1" applyBorder="1"/>
    <xf numFmtId="0" fontId="1" fillId="2" borderId="2" xfId="2" applyFont="1" applyFill="1" applyBorder="1" applyAlignment="1">
      <alignment vertical="top"/>
    </xf>
    <xf numFmtId="0" fontId="1" fillId="2" borderId="1" xfId="2" applyFont="1" applyFill="1" applyBorder="1" applyAlignment="1">
      <alignment horizontal="center" vertical="top" textRotation="180"/>
    </xf>
    <xf numFmtId="0" fontId="1" fillId="0" borderId="0" xfId="2" applyFont="1" applyFill="1" applyAlignment="1">
      <alignment vertical="top"/>
    </xf>
    <xf numFmtId="0" fontId="2" fillId="0" borderId="0" xfId="2" applyFill="1"/>
    <xf numFmtId="14" fontId="1" fillId="5" borderId="2" xfId="2" applyNumberFormat="1" applyFont="1" applyFill="1" applyBorder="1" applyAlignment="1">
      <alignment horizontal="center" vertical="center"/>
    </xf>
    <xf numFmtId="14" fontId="1" fillId="0" borderId="4" xfId="2" applyNumberFormat="1" applyFont="1" applyFill="1" applyBorder="1" applyAlignment="1">
      <alignment horizontal="center" vertical="center"/>
    </xf>
    <xf numFmtId="14" fontId="1" fillId="5" borderId="4" xfId="2" applyNumberFormat="1" applyFont="1" applyFill="1" applyBorder="1" applyAlignment="1">
      <alignment horizontal="center" vertical="center"/>
    </xf>
    <xf numFmtId="14" fontId="2" fillId="5" borderId="0" xfId="2" applyNumberFormat="1" applyFill="1" applyAlignment="1"/>
    <xf numFmtId="14" fontId="1" fillId="0" borderId="0" xfId="2" quotePrefix="1" applyNumberFormat="1" applyFont="1" applyAlignment="1">
      <alignment vertical="center" wrapText="1"/>
    </xf>
    <xf numFmtId="0" fontId="2" fillId="0" borderId="0" xfId="2" applyAlignment="1">
      <alignment horizontal="center" vertical="center" wrapText="1"/>
    </xf>
    <xf numFmtId="2" fontId="12" fillId="4" borderId="2" xfId="2" applyNumberFormat="1" applyFont="1" applyFill="1" applyBorder="1" applyAlignment="1">
      <alignment horizontal="center" vertical="center" wrapText="1"/>
    </xf>
    <xf numFmtId="2" fontId="7" fillId="4" borderId="2" xfId="2" applyNumberFormat="1" applyFont="1" applyFill="1" applyBorder="1" applyAlignment="1">
      <alignment horizontal="center" vertical="center" wrapText="1"/>
    </xf>
    <xf numFmtId="1" fontId="12" fillId="4" borderId="2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2" fillId="0" borderId="2" xfId="2" applyBorder="1"/>
    <xf numFmtId="0" fontId="7" fillId="4" borderId="2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7" fillId="4" borderId="5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6" xfId="2" applyFont="1" applyFill="1" applyBorder="1" applyAlignment="1">
      <alignment horizontal="center" vertical="center"/>
    </xf>
    <xf numFmtId="0" fontId="7" fillId="4" borderId="7" xfId="2" applyFont="1" applyFill="1" applyBorder="1" applyAlignment="1">
      <alignment horizontal="center" vertical="center"/>
    </xf>
    <xf numFmtId="0" fontId="15" fillId="4" borderId="8" xfId="6" applyFont="1" applyFill="1" applyBorder="1" applyAlignment="1">
      <alignment horizontal="center" vertical="center"/>
    </xf>
    <xf numFmtId="0" fontId="15" fillId="4" borderId="9" xfId="6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/>
    </xf>
    <xf numFmtId="2" fontId="1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/>
    </xf>
    <xf numFmtId="0" fontId="1" fillId="0" borderId="5" xfId="2" applyFont="1" applyBorder="1" applyAlignment="1">
      <alignment horizontal="center" vertical="top" wrapText="1"/>
    </xf>
    <xf numFmtId="0" fontId="1" fillId="0" borderId="11" xfId="2" applyFont="1" applyBorder="1" applyAlignment="1">
      <alignment horizontal="center" vertical="top" wrapText="1"/>
    </xf>
    <xf numFmtId="0" fontId="1" fillId="0" borderId="1" xfId="2" applyFont="1" applyBorder="1" applyAlignment="1">
      <alignment horizontal="center" vertical="top" wrapText="1"/>
    </xf>
    <xf numFmtId="0" fontId="1" fillId="0" borderId="2" xfId="2" applyFont="1" applyBorder="1" applyAlignment="1">
      <alignment vertical="top"/>
    </xf>
    <xf numFmtId="0" fontId="1" fillId="0" borderId="2" xfId="2" applyFont="1" applyBorder="1" applyAlignment="1">
      <alignment horizontal="center" vertical="top"/>
    </xf>
    <xf numFmtId="14" fontId="7" fillId="4" borderId="2" xfId="2" applyNumberFormat="1" applyFont="1" applyFill="1" applyBorder="1" applyAlignment="1">
      <alignment horizontal="center" vertical="center" wrapText="1"/>
    </xf>
    <xf numFmtId="14" fontId="1" fillId="0" borderId="5" xfId="2" applyNumberFormat="1" applyFont="1" applyFill="1" applyBorder="1" applyAlignment="1">
      <alignment horizontal="center" vertical="center"/>
    </xf>
    <xf numFmtId="14" fontId="1" fillId="0" borderId="11" xfId="2" applyNumberFormat="1" applyFont="1" applyFill="1" applyBorder="1" applyAlignment="1">
      <alignment horizontal="center" vertical="center"/>
    </xf>
    <xf numFmtId="14" fontId="1" fillId="0" borderId="1" xfId="2" applyNumberFormat="1" applyFont="1" applyFill="1" applyBorder="1" applyAlignment="1">
      <alignment horizontal="center" vertical="center"/>
    </xf>
    <xf numFmtId="2" fontId="14" fillId="0" borderId="5" xfId="2" applyNumberFormat="1" applyFont="1" applyBorder="1" applyAlignment="1">
      <alignment horizontal="center" vertical="center"/>
    </xf>
    <xf numFmtId="2" fontId="14" fillId="0" borderId="11" xfId="2" applyNumberFormat="1" applyFont="1" applyBorder="1" applyAlignment="1">
      <alignment horizontal="center" vertical="center"/>
    </xf>
    <xf numFmtId="2" fontId="14" fillId="0" borderId="1" xfId="2" applyNumberFormat="1" applyFont="1" applyBorder="1" applyAlignment="1">
      <alignment horizontal="center" vertical="center"/>
    </xf>
    <xf numFmtId="2" fontId="1" fillId="0" borderId="2" xfId="2" applyNumberFormat="1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2" borderId="2" xfId="2" applyFont="1" applyFill="1" applyBorder="1" applyAlignment="1">
      <alignment vertical="top" wrapText="1"/>
    </xf>
    <xf numFmtId="0" fontId="1" fillId="0" borderId="2" xfId="2" applyFont="1" applyBorder="1" applyAlignment="1">
      <alignment vertical="top" wrapText="1"/>
    </xf>
    <xf numFmtId="1" fontId="14" fillId="0" borderId="5" xfId="2" applyNumberFormat="1" applyFont="1" applyBorder="1" applyAlignment="1">
      <alignment horizontal="center" vertical="center"/>
    </xf>
    <xf numFmtId="1" fontId="14" fillId="0" borderId="11" xfId="2" applyNumberFormat="1" applyFont="1" applyBorder="1" applyAlignment="1">
      <alignment horizontal="center" vertical="center"/>
    </xf>
    <xf numFmtId="1" fontId="14" fillId="0" borderId="1" xfId="2" applyNumberFormat="1" applyFont="1" applyBorder="1" applyAlignment="1">
      <alignment horizontal="center" vertical="center"/>
    </xf>
    <xf numFmtId="2" fontId="12" fillId="4" borderId="2" xfId="2" applyNumberFormat="1" applyFont="1" applyFill="1" applyBorder="1" applyAlignment="1">
      <alignment horizontal="center"/>
    </xf>
    <xf numFmtId="0" fontId="2" fillId="0" borderId="0" xfId="2" applyFill="1" applyBorder="1" applyAlignment="1">
      <alignment horizontal="center"/>
    </xf>
    <xf numFmtId="0" fontId="12" fillId="4" borderId="2" xfId="6" applyFont="1" applyFill="1" applyBorder="1" applyAlignment="1">
      <alignment horizontal="center" vertical="center"/>
    </xf>
    <xf numFmtId="2" fontId="12" fillId="4" borderId="10" xfId="2" applyNumberFormat="1" applyFont="1" applyFill="1" applyBorder="1" applyAlignment="1">
      <alignment horizontal="center"/>
    </xf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_MF08036B Packing List " xfId="5"/>
    <cellStyle name="Normal_Trent - ASC Filter Packing List" xfId="6"/>
  </cellStyles>
  <dxfs count="4">
    <dxf>
      <font>
        <color rgb="FFC0000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u val="none"/>
        <color theme="0"/>
      </font>
      <fill>
        <patternFill>
          <bgColor theme="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rmwilson/LOCALS~1/Temp/notesAC423E/CXT-8528-SEC-T124-001%20Iss%20A%20-%20PGS7002%20Packing%20Lis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cking list"/>
      <sheetName val="Customs PL 9-24"/>
      <sheetName val="customs PL 1-2"/>
      <sheetName val="CX-LORRY 1"/>
      <sheetName val="CX-LORRY 2"/>
      <sheetName val="CX-LORRY 9"/>
      <sheetName val="CX-LORRY 10"/>
      <sheetName val="CX-LORRY 11"/>
      <sheetName val="CX-LORRY 12"/>
      <sheetName val="CX-LORRY 14"/>
      <sheetName val="CX-LORRY 17"/>
      <sheetName val="CX-LORRY 18"/>
      <sheetName val="CX-LORRY 22"/>
      <sheetName val="CX-LORRY 23"/>
      <sheetName val="PAS7002 from Brush"/>
      <sheetName val="Box 1 GT MECH"/>
      <sheetName val="Box 2 GT MECH"/>
      <sheetName val="Box 3 GT ELECTRICAL"/>
      <sheetName val="Box 4 GT ELECTRICAL"/>
      <sheetName val="Box 5 GT BOLTS "/>
      <sheetName val="Shortages"/>
      <sheetName val="Site parts"/>
      <sheetName val="HP LF SKID"/>
      <sheetName val="WI SKID"/>
      <sheetName val="COUPLING"/>
      <sheetName val="WATER WASH TANK"/>
      <sheetName val="EXHAUST HOOD"/>
      <sheetName val="KIT - HARDWA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AC113"/>
  <sheetViews>
    <sheetView tabSelected="1" zoomScale="55" zoomScaleNormal="55" zoomScaleSheetLayoutView="55" workbookViewId="0">
      <pane xSplit="3" ySplit="4" topLeftCell="L5" activePane="bottomRight" state="frozen"/>
      <selection pane="topRight" activeCell="D1" sqref="D1"/>
      <selection pane="bottomLeft" activeCell="A8" sqref="A8"/>
      <selection pane="bottomRight" activeCell="Y94" sqref="Y94"/>
    </sheetView>
  </sheetViews>
  <sheetFormatPr defaultRowHeight="12.75"/>
  <cols>
    <col min="1" max="1" width="20.44140625" style="47" bestFit="1" customWidth="1"/>
    <col min="2" max="2" width="8.88671875" style="47"/>
    <col min="3" max="3" width="72.6640625" style="57" bestFit="1" customWidth="1"/>
    <col min="4" max="4" width="24.5546875" style="39" bestFit="1" customWidth="1"/>
    <col min="5" max="5" width="15" style="48" customWidth="1"/>
    <col min="6" max="6" width="12.109375" style="59" customWidth="1"/>
    <col min="7" max="9" width="8.88671875" style="59"/>
    <col min="10" max="10" width="6.21875" style="59" customWidth="1"/>
    <col min="11" max="11" width="9.33203125" style="55" customWidth="1"/>
    <col min="12" max="12" width="16.21875" style="59" customWidth="1"/>
    <col min="13" max="13" width="16.21875" style="50" hidden="1" customWidth="1"/>
    <col min="14" max="17" width="16.21875" style="51" hidden="1" customWidth="1"/>
    <col min="18" max="22" width="16.21875" style="52" hidden="1" customWidth="1"/>
    <col min="23" max="23" width="19.88671875" style="59" customWidth="1"/>
    <col min="24" max="24" width="20.77734375" style="59" customWidth="1"/>
    <col min="25" max="27" width="16.21875" style="72" customWidth="1"/>
    <col min="28" max="28" width="16.6640625" style="72" customWidth="1"/>
    <col min="29" max="29" width="17.44140625" style="59" customWidth="1"/>
    <col min="30" max="16384" width="8.88671875" style="78"/>
  </cols>
  <sheetData>
    <row r="1" spans="1:29" s="59" customFormat="1" ht="60.75" customHeight="1">
      <c r="A1" s="88" t="s">
        <v>153</v>
      </c>
      <c r="B1" s="88"/>
      <c r="C1" s="88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82"/>
      <c r="Z1" s="83" t="s">
        <v>149</v>
      </c>
      <c r="AA1" s="2"/>
      <c r="AB1" s="2"/>
      <c r="AC1" s="1"/>
    </row>
    <row r="2" spans="1:29" s="59" customFormat="1" ht="21" thickBot="1">
      <c r="A2" s="89"/>
      <c r="B2" s="89"/>
      <c r="C2" s="89"/>
      <c r="D2" s="4" t="s">
        <v>5</v>
      </c>
      <c r="E2" s="3"/>
      <c r="F2" s="3"/>
      <c r="G2" s="3"/>
      <c r="H2" s="1"/>
      <c r="I2" s="1"/>
      <c r="J2" s="1"/>
      <c r="K2" s="1"/>
      <c r="L2" s="5"/>
      <c r="M2" s="6"/>
      <c r="N2" s="7"/>
      <c r="O2" s="7"/>
      <c r="P2" s="7"/>
      <c r="Q2" s="7"/>
      <c r="R2" s="8"/>
      <c r="S2" s="8"/>
      <c r="T2" s="8"/>
      <c r="U2" s="8"/>
      <c r="V2" s="8"/>
      <c r="W2" s="5"/>
      <c r="X2" s="5"/>
      <c r="Y2" s="9"/>
      <c r="Z2" s="9"/>
      <c r="AA2" s="9"/>
      <c r="AB2" s="9"/>
    </row>
    <row r="3" spans="1:29" s="10" customFormat="1" ht="15.75" customHeight="1" thickBot="1">
      <c r="A3" s="95" t="s">
        <v>6</v>
      </c>
      <c r="B3" s="97" t="s">
        <v>7</v>
      </c>
      <c r="C3" s="99" t="s">
        <v>1</v>
      </c>
      <c r="D3" s="92" t="s">
        <v>8</v>
      </c>
      <c r="E3" s="92" t="s">
        <v>9</v>
      </c>
      <c r="F3" s="92" t="s">
        <v>10</v>
      </c>
      <c r="G3" s="91" t="s">
        <v>11</v>
      </c>
      <c r="H3" s="91"/>
      <c r="I3" s="91"/>
      <c r="J3" s="92" t="s">
        <v>0</v>
      </c>
      <c r="K3" s="86" t="s">
        <v>12</v>
      </c>
      <c r="L3" s="86" t="s">
        <v>13</v>
      </c>
      <c r="M3" s="85" t="s">
        <v>14</v>
      </c>
      <c r="N3" s="87" t="s">
        <v>15</v>
      </c>
      <c r="O3" s="87"/>
      <c r="P3" s="87"/>
      <c r="Q3" s="87"/>
      <c r="R3" s="85" t="s">
        <v>16</v>
      </c>
      <c r="S3" s="85" t="s">
        <v>17</v>
      </c>
      <c r="T3" s="85" t="s">
        <v>18</v>
      </c>
      <c r="U3" s="85" t="s">
        <v>19</v>
      </c>
      <c r="V3" s="85" t="s">
        <v>20</v>
      </c>
      <c r="W3" s="86" t="s">
        <v>21</v>
      </c>
      <c r="X3" s="86" t="s">
        <v>151</v>
      </c>
      <c r="Y3" s="110" t="s">
        <v>152</v>
      </c>
      <c r="Z3" s="110"/>
      <c r="AA3" s="110"/>
      <c r="AB3" s="110"/>
      <c r="AC3" s="86" t="s">
        <v>22</v>
      </c>
    </row>
    <row r="4" spans="1:29" s="10" customFormat="1" ht="48" customHeight="1" thickBot="1">
      <c r="A4" s="96"/>
      <c r="B4" s="98"/>
      <c r="C4" s="100"/>
      <c r="D4" s="92"/>
      <c r="E4" s="92"/>
      <c r="F4" s="92"/>
      <c r="G4" s="60" t="s">
        <v>23</v>
      </c>
      <c r="H4" s="60" t="s">
        <v>24</v>
      </c>
      <c r="I4" s="60" t="s">
        <v>25</v>
      </c>
      <c r="J4" s="92"/>
      <c r="K4" s="86"/>
      <c r="L4" s="86"/>
      <c r="M4" s="85"/>
      <c r="N4" s="87"/>
      <c r="O4" s="87"/>
      <c r="P4" s="87"/>
      <c r="Q4" s="87"/>
      <c r="R4" s="85"/>
      <c r="S4" s="90"/>
      <c r="T4" s="85"/>
      <c r="U4" s="85"/>
      <c r="V4" s="85"/>
      <c r="W4" s="86"/>
      <c r="X4" s="86"/>
      <c r="Y4" s="64" t="s">
        <v>26</v>
      </c>
      <c r="Z4" s="64" t="s">
        <v>27</v>
      </c>
      <c r="AA4" s="64" t="s">
        <v>28</v>
      </c>
      <c r="AB4" s="64" t="s">
        <v>29</v>
      </c>
      <c r="AC4" s="86"/>
    </row>
    <row r="5" spans="1:29" s="15" customFormat="1" ht="16.5" customHeight="1" thickBot="1">
      <c r="A5" s="93" t="s">
        <v>30</v>
      </c>
      <c r="B5" s="93"/>
      <c r="C5" s="93"/>
      <c r="D5" s="94"/>
      <c r="E5" s="94"/>
      <c r="F5" s="94"/>
      <c r="G5" s="94"/>
      <c r="H5" s="94"/>
      <c r="I5" s="94"/>
      <c r="J5" s="94"/>
      <c r="K5" s="94"/>
      <c r="L5" s="11"/>
      <c r="M5" s="12"/>
      <c r="N5" s="13"/>
      <c r="O5" s="13"/>
      <c r="P5" s="13"/>
      <c r="Q5" s="13"/>
      <c r="R5" s="12"/>
      <c r="S5" s="12"/>
      <c r="T5" s="12"/>
      <c r="U5" s="12"/>
      <c r="V5" s="12"/>
      <c r="W5" s="11"/>
      <c r="X5" s="11"/>
      <c r="Y5" s="14"/>
      <c r="Z5" s="14"/>
      <c r="AA5" s="14"/>
      <c r="AB5" s="14"/>
      <c r="AC5" s="76"/>
    </row>
    <row r="6" spans="1:29" s="19" customFormat="1" ht="120.75" thickBot="1">
      <c r="A6" s="105"/>
      <c r="B6" s="67">
        <v>1</v>
      </c>
      <c r="C6" s="68" t="s">
        <v>31</v>
      </c>
      <c r="D6" s="68" t="s">
        <v>32</v>
      </c>
      <c r="E6" s="68"/>
      <c r="F6" s="68">
        <v>70895</v>
      </c>
      <c r="G6" s="68">
        <v>1500</v>
      </c>
      <c r="H6" s="68">
        <v>470</v>
      </c>
      <c r="I6" s="68">
        <v>420</v>
      </c>
      <c r="J6" s="68">
        <v>4</v>
      </c>
      <c r="K6" s="69">
        <f t="shared" ref="K6:K12" si="0">ROUND((G6*H6*I6)/1000000,3)</f>
        <v>296.10000000000002</v>
      </c>
      <c r="L6" s="70">
        <f t="shared" ref="L6:L12" si="1">((G6*H6)/10000)*J6</f>
        <v>282</v>
      </c>
      <c r="M6" s="16">
        <f>L6/4</f>
        <v>70.5</v>
      </c>
      <c r="N6" s="17" t="e">
        <f>IF(Y6&lt;=#REF!,1,0)</f>
        <v>#REF!</v>
      </c>
      <c r="O6" s="17" t="e">
        <f>IF(Z6&lt;=#REF!,1,0)</f>
        <v>#REF!</v>
      </c>
      <c r="P6" s="17" t="e">
        <f>IF(AA6&lt;=#REF!,1,0)</f>
        <v>#REF!</v>
      </c>
      <c r="Q6" s="17" t="e">
        <f>IF(AB6&lt;=#REF!,1,0)</f>
        <v>#REF!</v>
      </c>
      <c r="R6" s="16" t="e">
        <f>SUM(M6*N6)+SUM(M6*O6)+SUM(M6*P6)+SUM(Q6*M6)</f>
        <v>#REF!</v>
      </c>
      <c r="S6" s="16" t="e">
        <f>N6*M6</f>
        <v>#REF!</v>
      </c>
      <c r="T6" s="16" t="e">
        <f>O6*M6</f>
        <v>#REF!</v>
      </c>
      <c r="U6" s="16" t="e">
        <f>P6*M6</f>
        <v>#REF!</v>
      </c>
      <c r="V6" s="16" t="e">
        <f>Q6*M6</f>
        <v>#REF!</v>
      </c>
      <c r="W6" s="70">
        <f>L6+3*((15*2+1.5*3)*1.5)+6*(4.7*1.5)</f>
        <v>479.55</v>
      </c>
      <c r="X6" s="70"/>
      <c r="Y6" s="58" t="s">
        <v>140</v>
      </c>
      <c r="Z6" s="58" t="s">
        <v>140</v>
      </c>
      <c r="AA6" s="58" t="s">
        <v>140</v>
      </c>
      <c r="AB6" s="58" t="s">
        <v>140</v>
      </c>
      <c r="AC6" s="68" t="s">
        <v>34</v>
      </c>
    </row>
    <row r="7" spans="1:29" s="19" customFormat="1" ht="15.75" thickBot="1">
      <c r="A7" s="106"/>
      <c r="B7" s="62">
        <v>2</v>
      </c>
      <c r="C7" s="67" t="s">
        <v>35</v>
      </c>
      <c r="D7" s="63" t="s">
        <v>36</v>
      </c>
      <c r="E7" s="63">
        <v>2182</v>
      </c>
      <c r="F7" s="67">
        <v>2182</v>
      </c>
      <c r="G7" s="67">
        <v>378</v>
      </c>
      <c r="H7" s="67">
        <v>79</v>
      </c>
      <c r="I7" s="67">
        <v>121</v>
      </c>
      <c r="J7" s="67">
        <v>2</v>
      </c>
      <c r="K7" s="69">
        <f t="shared" si="0"/>
        <v>3.613</v>
      </c>
      <c r="L7" s="70">
        <f t="shared" si="1"/>
        <v>5.9724000000000004</v>
      </c>
      <c r="M7" s="16">
        <f>L7/2</f>
        <v>2.9862000000000002</v>
      </c>
      <c r="N7" s="17" t="e">
        <f>IF(Y7&lt;=#REF!,1,0)</f>
        <v>#REF!</v>
      </c>
      <c r="O7" s="17" t="e">
        <f>IF(Z7&lt;=#REF!,1,0)</f>
        <v>#REF!</v>
      </c>
      <c r="P7" s="17" t="e">
        <f>IF(AA7&lt;=#REF!,1,0)</f>
        <v>#REF!</v>
      </c>
      <c r="Q7" s="17" t="e">
        <f>IF(AB7&lt;=#REF!,1,0)</f>
        <v>#REF!</v>
      </c>
      <c r="R7" s="16" t="e">
        <f>SUM(M7*N7)+SUM(M7*O7)+SUM(M7*P7)+SUM(Q7*M7)</f>
        <v>#REF!</v>
      </c>
      <c r="S7" s="16" t="e">
        <f>N7*M7</f>
        <v>#REF!</v>
      </c>
      <c r="T7" s="16" t="e">
        <f>O7*M7</f>
        <v>#REF!</v>
      </c>
      <c r="U7" s="16" t="e">
        <f>P7*M7</f>
        <v>#REF!</v>
      </c>
      <c r="V7" s="16" t="e">
        <f>Q7*M7</f>
        <v>#REF!</v>
      </c>
      <c r="W7" s="70">
        <f t="shared" ref="W7:W12" si="2">J7*(((G7+50)*(H7+50))/10000)</f>
        <v>11.042400000000001</v>
      </c>
      <c r="X7" s="70"/>
      <c r="Y7" s="58" t="s">
        <v>140</v>
      </c>
      <c r="Z7" s="79" t="s">
        <v>142</v>
      </c>
      <c r="AA7" s="58" t="s">
        <v>140</v>
      </c>
      <c r="AB7" s="79" t="s">
        <v>142</v>
      </c>
      <c r="AC7" s="67" t="s">
        <v>48</v>
      </c>
    </row>
    <row r="8" spans="1:29" s="19" customFormat="1" ht="15.75" thickBot="1">
      <c r="A8" s="106"/>
      <c r="B8" s="62">
        <v>3</v>
      </c>
      <c r="C8" s="67" t="s">
        <v>37</v>
      </c>
      <c r="D8" s="63" t="s">
        <v>38</v>
      </c>
      <c r="E8" s="63">
        <v>2370</v>
      </c>
      <c r="F8" s="67">
        <v>1031</v>
      </c>
      <c r="G8" s="67">
        <v>410</v>
      </c>
      <c r="H8" s="67">
        <v>310</v>
      </c>
      <c r="I8" s="67">
        <v>211</v>
      </c>
      <c r="J8" s="67">
        <v>4</v>
      </c>
      <c r="K8" s="69">
        <f t="shared" si="0"/>
        <v>26.818000000000001</v>
      </c>
      <c r="L8" s="70">
        <f t="shared" si="1"/>
        <v>50.84</v>
      </c>
      <c r="M8" s="16">
        <f>L8/4</f>
        <v>12.71</v>
      </c>
      <c r="N8" s="17" t="e">
        <f>IF(Y8&lt;=#REF!,1,0)</f>
        <v>#REF!</v>
      </c>
      <c r="O8" s="17" t="e">
        <f>IF(Z8&lt;=#REF!,1,0)</f>
        <v>#REF!</v>
      </c>
      <c r="P8" s="17" t="e">
        <f>IF(AA8&lt;=#REF!,1,0)</f>
        <v>#REF!</v>
      </c>
      <c r="Q8" s="17" t="e">
        <f>IF(AB8&lt;=#REF!,1,0)</f>
        <v>#REF!</v>
      </c>
      <c r="R8" s="16" t="e">
        <f>SUM(M8*N8)+SUM(M8*O8)+SUM(M8*P8)+SUM(Q8*M8)</f>
        <v>#REF!</v>
      </c>
      <c r="S8" s="16" t="e">
        <f>N8*M8</f>
        <v>#REF!</v>
      </c>
      <c r="T8" s="16" t="e">
        <f>O8*M8</f>
        <v>#REF!</v>
      </c>
      <c r="U8" s="16" t="e">
        <f>P8*M8</f>
        <v>#REF!</v>
      </c>
      <c r="V8" s="16" t="e">
        <f>Q8*M8</f>
        <v>#REF!</v>
      </c>
      <c r="W8" s="70">
        <f t="shared" si="2"/>
        <v>66.239999999999995</v>
      </c>
      <c r="X8" s="70" t="s">
        <v>33</v>
      </c>
      <c r="Y8" s="58" t="s">
        <v>140</v>
      </c>
      <c r="Z8" s="58" t="s">
        <v>140</v>
      </c>
      <c r="AA8" s="58" t="s">
        <v>140</v>
      </c>
      <c r="AB8" s="58">
        <v>40025</v>
      </c>
      <c r="AC8" s="67" t="s">
        <v>48</v>
      </c>
    </row>
    <row r="9" spans="1:29" s="19" customFormat="1" ht="15.75" thickBot="1">
      <c r="A9" s="106"/>
      <c r="B9" s="62">
        <v>4</v>
      </c>
      <c r="C9" s="67" t="s">
        <v>141</v>
      </c>
      <c r="D9" s="63" t="s">
        <v>38</v>
      </c>
      <c r="E9" s="63"/>
      <c r="F9" s="67">
        <v>580</v>
      </c>
      <c r="G9" s="67">
        <v>206</v>
      </c>
      <c r="H9" s="67">
        <v>86</v>
      </c>
      <c r="I9" s="67">
        <v>76</v>
      </c>
      <c r="J9" s="67">
        <v>1</v>
      </c>
      <c r="K9" s="69">
        <f t="shared" si="0"/>
        <v>1.3460000000000001</v>
      </c>
      <c r="L9" s="70">
        <f t="shared" si="1"/>
        <v>1.7716000000000001</v>
      </c>
      <c r="M9" s="16"/>
      <c r="N9" s="17" t="e">
        <f>IF(Y9&lt;=#REF!,1,0)</f>
        <v>#REF!</v>
      </c>
      <c r="O9" s="17" t="e">
        <f>IF(Z9&lt;=#REF!,1,0)</f>
        <v>#REF!</v>
      </c>
      <c r="P9" s="17" t="e">
        <f>IF(AA9&lt;=#REF!,1,0)</f>
        <v>#REF!</v>
      </c>
      <c r="Q9" s="17" t="e">
        <f>IF(AB9&lt;=#REF!,1,0)</f>
        <v>#REF!</v>
      </c>
      <c r="R9" s="16"/>
      <c r="S9" s="16"/>
      <c r="T9" s="16"/>
      <c r="U9" s="16"/>
      <c r="V9" s="16"/>
      <c r="W9" s="70">
        <f t="shared" si="2"/>
        <v>3.4815999999999998</v>
      </c>
      <c r="X9" s="70"/>
      <c r="Y9" s="58" t="s">
        <v>140</v>
      </c>
      <c r="Z9" s="79" t="s">
        <v>142</v>
      </c>
      <c r="AA9" s="79" t="s">
        <v>142</v>
      </c>
      <c r="AB9" s="81" t="s">
        <v>142</v>
      </c>
      <c r="AC9" s="67" t="s">
        <v>48</v>
      </c>
    </row>
    <row r="10" spans="1:29" s="19" customFormat="1" ht="15.75" thickBot="1">
      <c r="A10" s="106"/>
      <c r="B10" s="62">
        <v>5</v>
      </c>
      <c r="C10" s="67" t="s">
        <v>144</v>
      </c>
      <c r="D10" s="63" t="s">
        <v>38</v>
      </c>
      <c r="E10" s="63"/>
      <c r="F10" s="67">
        <v>90</v>
      </c>
      <c r="G10" s="67">
        <v>311</v>
      </c>
      <c r="H10" s="67">
        <v>36</v>
      </c>
      <c r="I10" s="67">
        <v>51</v>
      </c>
      <c r="J10" s="67">
        <v>4</v>
      </c>
      <c r="K10" s="69">
        <f t="shared" si="0"/>
        <v>0.57099999999999995</v>
      </c>
      <c r="L10" s="70">
        <f t="shared" si="1"/>
        <v>4.4783999999999997</v>
      </c>
      <c r="M10" s="16"/>
      <c r="N10" s="17" t="e">
        <f>IF(Y10&lt;=#REF!,1,0)</f>
        <v>#REF!</v>
      </c>
      <c r="O10" s="17" t="e">
        <f>IF(Z10&lt;=#REF!,1,0)</f>
        <v>#REF!</v>
      </c>
      <c r="P10" s="17" t="e">
        <f>IF(AA10&lt;=#REF!,1,0)</f>
        <v>#REF!</v>
      </c>
      <c r="Q10" s="17" t="e">
        <f>IF(AB10&lt;=#REF!,1,0)</f>
        <v>#REF!</v>
      </c>
      <c r="R10" s="16"/>
      <c r="S10" s="16"/>
      <c r="T10" s="16"/>
      <c r="U10" s="16"/>
      <c r="V10" s="16"/>
      <c r="W10" s="70">
        <f t="shared" si="2"/>
        <v>12.4184</v>
      </c>
      <c r="X10" s="70"/>
      <c r="Y10" s="58" t="s">
        <v>140</v>
      </c>
      <c r="Z10" s="58" t="s">
        <v>140</v>
      </c>
      <c r="AA10" s="58" t="s">
        <v>140</v>
      </c>
      <c r="AB10" s="80" t="s">
        <v>140</v>
      </c>
      <c r="AC10" s="67" t="s">
        <v>48</v>
      </c>
    </row>
    <row r="11" spans="1:29" s="19" customFormat="1" ht="15.75" thickBot="1">
      <c r="A11" s="106"/>
      <c r="B11" s="62">
        <v>6</v>
      </c>
      <c r="C11" s="67" t="s">
        <v>147</v>
      </c>
      <c r="D11" s="63" t="s">
        <v>38</v>
      </c>
      <c r="E11" s="63"/>
      <c r="F11" s="67">
        <v>272</v>
      </c>
      <c r="G11" s="67">
        <v>126</v>
      </c>
      <c r="H11" s="67">
        <v>106</v>
      </c>
      <c r="I11" s="67">
        <v>116</v>
      </c>
      <c r="J11" s="67">
        <v>4</v>
      </c>
      <c r="K11" s="69">
        <f t="shared" si="0"/>
        <v>1.5489999999999999</v>
      </c>
      <c r="L11" s="70">
        <f t="shared" si="1"/>
        <v>5.3423999999999996</v>
      </c>
      <c r="M11" s="16"/>
      <c r="N11" s="17"/>
      <c r="O11" s="17"/>
      <c r="P11" s="17"/>
      <c r="Q11" s="17"/>
      <c r="R11" s="16"/>
      <c r="S11" s="16"/>
      <c r="T11" s="16"/>
      <c r="U11" s="16"/>
      <c r="V11" s="16"/>
      <c r="W11" s="70">
        <f t="shared" si="2"/>
        <v>10.9824</v>
      </c>
      <c r="X11" s="70"/>
      <c r="Y11" s="58" t="s">
        <v>140</v>
      </c>
      <c r="Z11" s="58" t="s">
        <v>140</v>
      </c>
      <c r="AA11" s="58" t="s">
        <v>140</v>
      </c>
      <c r="AB11" s="80" t="s">
        <v>140</v>
      </c>
      <c r="AC11" s="67"/>
    </row>
    <row r="12" spans="1:29" s="19" customFormat="1" ht="15.75" thickBot="1">
      <c r="A12" s="107"/>
      <c r="B12" s="62">
        <v>7</v>
      </c>
      <c r="C12" s="67" t="s">
        <v>148</v>
      </c>
      <c r="D12" s="63" t="s">
        <v>38</v>
      </c>
      <c r="E12" s="63"/>
      <c r="F12" s="67">
        <v>98</v>
      </c>
      <c r="G12" s="67">
        <v>106</v>
      </c>
      <c r="H12" s="67">
        <v>71</v>
      </c>
      <c r="I12" s="67">
        <v>79</v>
      </c>
      <c r="J12" s="67">
        <v>4</v>
      </c>
      <c r="K12" s="69">
        <f t="shared" si="0"/>
        <v>0.59499999999999997</v>
      </c>
      <c r="L12" s="70">
        <f t="shared" si="1"/>
        <v>3.0104000000000002</v>
      </c>
      <c r="M12" s="16"/>
      <c r="N12" s="17"/>
      <c r="O12" s="17"/>
      <c r="P12" s="17"/>
      <c r="Q12" s="17"/>
      <c r="R12" s="16"/>
      <c r="S12" s="16"/>
      <c r="T12" s="16"/>
      <c r="U12" s="16"/>
      <c r="V12" s="16"/>
      <c r="W12" s="70">
        <f t="shared" si="2"/>
        <v>7.5503999999999998</v>
      </c>
      <c r="X12" s="70"/>
      <c r="Y12" s="58" t="s">
        <v>140</v>
      </c>
      <c r="Z12" s="58" t="s">
        <v>140</v>
      </c>
      <c r="AA12" s="58" t="s">
        <v>140</v>
      </c>
      <c r="AB12" s="80" t="s">
        <v>140</v>
      </c>
      <c r="AC12" s="67"/>
    </row>
    <row r="13" spans="1:29" s="24" customFormat="1" ht="15.75" thickBot="1">
      <c r="A13" s="93" t="s">
        <v>40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20"/>
      <c r="M13" s="21"/>
      <c r="N13" s="22"/>
      <c r="O13" s="22"/>
      <c r="P13" s="22"/>
      <c r="Q13" s="22"/>
      <c r="R13" s="21"/>
      <c r="S13" s="23"/>
      <c r="T13" s="23"/>
      <c r="U13" s="23"/>
      <c r="V13" s="23"/>
      <c r="W13" s="20"/>
      <c r="X13" s="20"/>
      <c r="Y13" s="74"/>
      <c r="Z13" s="74"/>
      <c r="AA13" s="74"/>
      <c r="AB13" s="73"/>
      <c r="AC13" s="75"/>
    </row>
    <row r="14" spans="1:29" s="19" customFormat="1" ht="15.75" customHeight="1" thickBot="1">
      <c r="A14" s="108"/>
      <c r="B14" s="109">
        <v>1</v>
      </c>
      <c r="C14" s="63" t="s">
        <v>41</v>
      </c>
      <c r="D14" s="101" t="s">
        <v>4</v>
      </c>
      <c r="E14" s="104">
        <v>1780</v>
      </c>
      <c r="F14" s="104">
        <v>1500</v>
      </c>
      <c r="G14" s="101">
        <v>700</v>
      </c>
      <c r="H14" s="101">
        <v>120</v>
      </c>
      <c r="I14" s="101">
        <v>100</v>
      </c>
      <c r="J14" s="101">
        <v>4</v>
      </c>
      <c r="K14" s="102">
        <f>ROUND((G14*H14*I14)/1000000,3)</f>
        <v>8.4</v>
      </c>
      <c r="L14" s="117">
        <f>((G14*H14)/10000)*J14</f>
        <v>33.6</v>
      </c>
      <c r="M14" s="114">
        <f>L14/4</f>
        <v>8.4</v>
      </c>
      <c r="N14" s="121" t="e">
        <f>IF(Y14&lt;=#REF!,1,0)</f>
        <v>#REF!</v>
      </c>
      <c r="O14" s="121" t="e">
        <f>IF(Z14&lt;=#REF!,1,0)</f>
        <v>#REF!</v>
      </c>
      <c r="P14" s="121" t="e">
        <f>IF(AA14&lt;=#REF!,1,0)</f>
        <v>#REF!</v>
      </c>
      <c r="Q14" s="121" t="e">
        <f>IF(AB14&lt;=#REF!,1,0)</f>
        <v>#REF!</v>
      </c>
      <c r="R14" s="114" t="e">
        <f>SUM(M14*N14)+SUM(M14*O14)+SUM(M14*P14)+SUM(Q14*M14)</f>
        <v>#REF!</v>
      </c>
      <c r="S14" s="114" t="e">
        <f>N14*M14</f>
        <v>#REF!</v>
      </c>
      <c r="T14" s="114" t="e">
        <f>O14*M14</f>
        <v>#REF!</v>
      </c>
      <c r="U14" s="114" t="e">
        <f>P14*M14</f>
        <v>#REF!</v>
      </c>
      <c r="V14" s="114" t="e">
        <f>Q14*M14</f>
        <v>#REF!</v>
      </c>
      <c r="W14" s="117">
        <f t="shared" ref="W14:W25" si="3">J14*(((G14+50)*(H14+50))/10000)</f>
        <v>51</v>
      </c>
      <c r="X14" s="118" t="s">
        <v>42</v>
      </c>
      <c r="Y14" s="111">
        <v>40312</v>
      </c>
      <c r="Z14" s="111">
        <v>40312</v>
      </c>
      <c r="AA14" s="111">
        <v>40312</v>
      </c>
      <c r="AB14" s="111">
        <v>40312</v>
      </c>
      <c r="AC14" s="118" t="str">
        <f>IF(I14&gt;450,"Pilot &amp; Police Escort",IF(I14&gt;300,"Pilot Escort",IF(I14&gt;250,"Permit","None")))</f>
        <v>None</v>
      </c>
    </row>
    <row r="15" spans="1:29" s="19" customFormat="1" ht="15.75" thickBot="1">
      <c r="A15" s="108"/>
      <c r="B15" s="109"/>
      <c r="C15" s="63" t="s">
        <v>43</v>
      </c>
      <c r="D15" s="101"/>
      <c r="E15" s="104"/>
      <c r="F15" s="104"/>
      <c r="G15" s="101"/>
      <c r="H15" s="101"/>
      <c r="I15" s="101"/>
      <c r="J15" s="101"/>
      <c r="K15" s="102"/>
      <c r="L15" s="117"/>
      <c r="M15" s="115"/>
      <c r="N15" s="122"/>
      <c r="O15" s="122"/>
      <c r="P15" s="122"/>
      <c r="Q15" s="122"/>
      <c r="R15" s="115"/>
      <c r="S15" s="115"/>
      <c r="T15" s="115"/>
      <c r="U15" s="115"/>
      <c r="V15" s="115"/>
      <c r="W15" s="117">
        <f t="shared" si="3"/>
        <v>0</v>
      </c>
      <c r="X15" s="118"/>
      <c r="Y15" s="112"/>
      <c r="Z15" s="112"/>
      <c r="AA15" s="112"/>
      <c r="AB15" s="112"/>
      <c r="AC15" s="118"/>
    </row>
    <row r="16" spans="1:29" s="19" customFormat="1" ht="15.75" thickBot="1">
      <c r="A16" s="108"/>
      <c r="B16" s="109"/>
      <c r="C16" s="63" t="s">
        <v>44</v>
      </c>
      <c r="D16" s="101"/>
      <c r="E16" s="104"/>
      <c r="F16" s="104"/>
      <c r="G16" s="101"/>
      <c r="H16" s="101"/>
      <c r="I16" s="101"/>
      <c r="J16" s="101"/>
      <c r="K16" s="102"/>
      <c r="L16" s="117"/>
      <c r="M16" s="115"/>
      <c r="N16" s="122"/>
      <c r="O16" s="122"/>
      <c r="P16" s="122"/>
      <c r="Q16" s="122"/>
      <c r="R16" s="115"/>
      <c r="S16" s="115"/>
      <c r="T16" s="115"/>
      <c r="U16" s="115"/>
      <c r="V16" s="115"/>
      <c r="W16" s="117">
        <f t="shared" si="3"/>
        <v>0</v>
      </c>
      <c r="X16" s="118"/>
      <c r="Y16" s="112"/>
      <c r="Z16" s="112"/>
      <c r="AA16" s="112"/>
      <c r="AB16" s="112"/>
      <c r="AC16" s="118"/>
    </row>
    <row r="17" spans="1:29" s="19" customFormat="1" ht="15.75" thickBot="1">
      <c r="A17" s="108"/>
      <c r="B17" s="109"/>
      <c r="C17" s="63" t="s">
        <v>45</v>
      </c>
      <c r="D17" s="101"/>
      <c r="E17" s="104"/>
      <c r="F17" s="104"/>
      <c r="G17" s="101"/>
      <c r="H17" s="101"/>
      <c r="I17" s="101"/>
      <c r="J17" s="101"/>
      <c r="K17" s="102"/>
      <c r="L17" s="117"/>
      <c r="M17" s="116"/>
      <c r="N17" s="123"/>
      <c r="O17" s="123"/>
      <c r="P17" s="123"/>
      <c r="Q17" s="123"/>
      <c r="R17" s="116"/>
      <c r="S17" s="116"/>
      <c r="T17" s="116"/>
      <c r="U17" s="116"/>
      <c r="V17" s="116"/>
      <c r="W17" s="117">
        <f t="shared" si="3"/>
        <v>0</v>
      </c>
      <c r="X17" s="118"/>
      <c r="Y17" s="113"/>
      <c r="Z17" s="113"/>
      <c r="AA17" s="113"/>
      <c r="AB17" s="113"/>
      <c r="AC17" s="118"/>
    </row>
    <row r="18" spans="1:29" s="19" customFormat="1" ht="15.75" thickBot="1">
      <c r="A18" s="108"/>
      <c r="B18" s="62">
        <v>2</v>
      </c>
      <c r="C18" s="63" t="s">
        <v>46</v>
      </c>
      <c r="D18" s="63" t="s">
        <v>4</v>
      </c>
      <c r="E18" s="66">
        <v>380</v>
      </c>
      <c r="F18" s="66">
        <v>260</v>
      </c>
      <c r="G18" s="63">
        <v>209</v>
      </c>
      <c r="H18" s="63">
        <v>100</v>
      </c>
      <c r="I18" s="63">
        <v>100</v>
      </c>
      <c r="J18" s="63">
        <v>4</v>
      </c>
      <c r="K18" s="69">
        <f>ROUND((G18*H18*I18)/1000000,3)</f>
        <v>2.09</v>
      </c>
      <c r="L18" s="70">
        <f>((G18*H18)/10000)*J18</f>
        <v>8.36</v>
      </c>
      <c r="M18" s="16">
        <f>L18/4</f>
        <v>2.09</v>
      </c>
      <c r="N18" s="17" t="e">
        <f>IF(Y18&lt;=#REF!,1,0)</f>
        <v>#REF!</v>
      </c>
      <c r="O18" s="17" t="e">
        <f>IF(Z18&lt;=#REF!,1,0)</f>
        <v>#REF!</v>
      </c>
      <c r="P18" s="17" t="e">
        <f>IF(AA18&lt;=#REF!,1,0)</f>
        <v>#REF!</v>
      </c>
      <c r="Q18" s="17" t="e">
        <f>IF(AB18&lt;=#REF!,1,0)</f>
        <v>#REF!</v>
      </c>
      <c r="R18" s="16" t="e">
        <f>SUM(M18*N18)+SUM(M18*O18)+SUM(M18*P18)+SUM(Q18*M18)</f>
        <v>#REF!</v>
      </c>
      <c r="S18" s="16" t="e">
        <f>N18*M18</f>
        <v>#REF!</v>
      </c>
      <c r="T18" s="16" t="e">
        <f>O18*M18</f>
        <v>#REF!</v>
      </c>
      <c r="U18" s="16" t="e">
        <f>P18*M18</f>
        <v>#REF!</v>
      </c>
      <c r="V18" s="16" t="e">
        <f>Q18*M18</f>
        <v>#REF!</v>
      </c>
      <c r="W18" s="70">
        <f t="shared" si="3"/>
        <v>15.54</v>
      </c>
      <c r="X18" s="67" t="s">
        <v>42</v>
      </c>
      <c r="Y18" s="58">
        <v>40312</v>
      </c>
      <c r="Z18" s="58">
        <v>40312</v>
      </c>
      <c r="AA18" s="58">
        <v>40312</v>
      </c>
      <c r="AB18" s="58">
        <v>40312</v>
      </c>
      <c r="AC18" s="67" t="str">
        <f>IF(I18&gt;450,"Pilot &amp; Police Escort",IF(I18&gt;300,"Pilot Escort",IF(I18&gt;250,"Permit","None")))</f>
        <v>None</v>
      </c>
    </row>
    <row r="19" spans="1:29" s="19" customFormat="1" ht="15.75" thickBot="1">
      <c r="A19" s="108"/>
      <c r="B19" s="62">
        <v>3</v>
      </c>
      <c r="C19" s="63" t="s">
        <v>47</v>
      </c>
      <c r="D19" s="63" t="s">
        <v>4</v>
      </c>
      <c r="E19" s="63">
        <v>95</v>
      </c>
      <c r="F19" s="66">
        <v>65</v>
      </c>
      <c r="G19" s="63">
        <v>88</v>
      </c>
      <c r="H19" s="63">
        <v>67</v>
      </c>
      <c r="I19" s="63">
        <v>69</v>
      </c>
      <c r="J19" s="63">
        <v>4</v>
      </c>
      <c r="K19" s="69">
        <f>ROUND((G19*H19*I19)/1000000,3)</f>
        <v>0.40699999999999997</v>
      </c>
      <c r="L19" s="70">
        <f>((G19*H19)/10000)*J19</f>
        <v>2.3584000000000001</v>
      </c>
      <c r="M19" s="16">
        <f>L19/4</f>
        <v>0.58960000000000001</v>
      </c>
      <c r="N19" s="17" t="e">
        <f>IF(Y19&lt;=#REF!,1,0)</f>
        <v>#REF!</v>
      </c>
      <c r="O19" s="17" t="e">
        <f>IF(Z19&lt;=#REF!,1,0)</f>
        <v>#REF!</v>
      </c>
      <c r="P19" s="17" t="e">
        <f>IF(AA19&lt;=#REF!,1,0)</f>
        <v>#REF!</v>
      </c>
      <c r="Q19" s="17" t="e">
        <f>IF(AB19&lt;=#REF!,1,0)</f>
        <v>#REF!</v>
      </c>
      <c r="R19" s="16" t="e">
        <f>SUM(M19*N19)+SUM(M19*O19)+SUM(M19*P19)+SUM(Q19*M19)</f>
        <v>#REF!</v>
      </c>
      <c r="S19" s="16" t="e">
        <f>N19*M19</f>
        <v>#REF!</v>
      </c>
      <c r="T19" s="16" t="e">
        <f>O19*M19</f>
        <v>#REF!</v>
      </c>
      <c r="U19" s="16" t="e">
        <f>P19*M19</f>
        <v>#REF!</v>
      </c>
      <c r="V19" s="16" t="e">
        <f>Q19*M19</f>
        <v>#REF!</v>
      </c>
      <c r="W19" s="70">
        <f t="shared" si="3"/>
        <v>6.4584000000000001</v>
      </c>
      <c r="X19" s="70" t="s">
        <v>42</v>
      </c>
      <c r="Y19" s="58" t="s">
        <v>140</v>
      </c>
      <c r="Z19" s="58" t="s">
        <v>140</v>
      </c>
      <c r="AA19" s="58" t="s">
        <v>140</v>
      </c>
      <c r="AB19" s="58">
        <v>40284</v>
      </c>
      <c r="AC19" s="67" t="s">
        <v>48</v>
      </c>
    </row>
    <row r="20" spans="1:29" s="19" customFormat="1" ht="15.75" customHeight="1" thickBot="1">
      <c r="A20" s="108"/>
      <c r="B20" s="109">
        <v>4</v>
      </c>
      <c r="C20" s="63" t="s">
        <v>49</v>
      </c>
      <c r="D20" s="103" t="s">
        <v>50</v>
      </c>
      <c r="E20" s="104">
        <v>480</v>
      </c>
      <c r="F20" s="104">
        <v>383</v>
      </c>
      <c r="G20" s="101">
        <v>421</v>
      </c>
      <c r="H20" s="101">
        <v>180</v>
      </c>
      <c r="I20" s="101">
        <v>150</v>
      </c>
      <c r="J20" s="101">
        <v>4</v>
      </c>
      <c r="K20" s="102">
        <f>ROUND((G20*H20*I20)/1000000,3)</f>
        <v>11.367000000000001</v>
      </c>
      <c r="L20" s="117">
        <f>((G20*H20)/10000)*J20</f>
        <v>30.312000000000001</v>
      </c>
      <c r="M20" s="114">
        <f>L20/4</f>
        <v>7.5780000000000003</v>
      </c>
      <c r="N20" s="121" t="e">
        <f>IF(Y20&lt;=#REF!,1,0)</f>
        <v>#REF!</v>
      </c>
      <c r="O20" s="121" t="e">
        <f>IF(Z20&lt;=#REF!,1,0)</f>
        <v>#REF!</v>
      </c>
      <c r="P20" s="121" t="e">
        <f>IF(AA20&lt;=#REF!,1,0)</f>
        <v>#REF!</v>
      </c>
      <c r="Q20" s="121" t="e">
        <f>IF(AB20&lt;=#REF!,1,0)</f>
        <v>#REF!</v>
      </c>
      <c r="R20" s="114" t="e">
        <f>SUM(M20*N20)+SUM(M20*O20)+SUM(M20*P20)+SUM(Q20*M20)</f>
        <v>#REF!</v>
      </c>
      <c r="S20" s="114" t="e">
        <f>N20*M20</f>
        <v>#REF!</v>
      </c>
      <c r="T20" s="114" t="e">
        <f>O20*M20</f>
        <v>#REF!</v>
      </c>
      <c r="U20" s="114" t="e">
        <f>P20*M20</f>
        <v>#REF!</v>
      </c>
      <c r="V20" s="114" t="e">
        <f>Q20*M20</f>
        <v>#REF!</v>
      </c>
      <c r="W20" s="117">
        <f t="shared" si="3"/>
        <v>43.332000000000001</v>
      </c>
      <c r="X20" s="118" t="s">
        <v>42</v>
      </c>
      <c r="Y20" s="111" t="s">
        <v>140</v>
      </c>
      <c r="Z20" s="111" t="s">
        <v>140</v>
      </c>
      <c r="AA20" s="111" t="s">
        <v>140</v>
      </c>
      <c r="AB20" s="111">
        <v>40284</v>
      </c>
      <c r="AC20" s="118" t="str">
        <f>IF(I20&gt;450,"Pilot &amp; Police Escort",IF(I20&gt;300,"Pilot Escort",IF(I20&gt;250,"Permit","None")))</f>
        <v>None</v>
      </c>
    </row>
    <row r="21" spans="1:29" s="19" customFormat="1" ht="15.75" thickBot="1">
      <c r="A21" s="108"/>
      <c r="B21" s="109"/>
      <c r="C21" s="63" t="s">
        <v>51</v>
      </c>
      <c r="D21" s="103"/>
      <c r="E21" s="104"/>
      <c r="F21" s="104"/>
      <c r="G21" s="101"/>
      <c r="H21" s="101"/>
      <c r="I21" s="101"/>
      <c r="J21" s="101"/>
      <c r="K21" s="102"/>
      <c r="L21" s="117"/>
      <c r="M21" s="115"/>
      <c r="N21" s="122"/>
      <c r="O21" s="122"/>
      <c r="P21" s="122"/>
      <c r="Q21" s="122"/>
      <c r="R21" s="115"/>
      <c r="S21" s="115"/>
      <c r="T21" s="115"/>
      <c r="U21" s="115"/>
      <c r="V21" s="115"/>
      <c r="W21" s="117">
        <f t="shared" si="3"/>
        <v>0</v>
      </c>
      <c r="X21" s="118"/>
      <c r="Y21" s="112"/>
      <c r="Z21" s="112"/>
      <c r="AA21" s="112"/>
      <c r="AB21" s="112"/>
      <c r="AC21" s="118"/>
    </row>
    <row r="22" spans="1:29" s="19" customFormat="1" ht="15.75" thickBot="1">
      <c r="A22" s="108"/>
      <c r="B22" s="109"/>
      <c r="C22" s="63" t="s">
        <v>52</v>
      </c>
      <c r="D22" s="103"/>
      <c r="E22" s="104"/>
      <c r="F22" s="104"/>
      <c r="G22" s="101"/>
      <c r="H22" s="101"/>
      <c r="I22" s="101"/>
      <c r="J22" s="101"/>
      <c r="K22" s="102"/>
      <c r="L22" s="117"/>
      <c r="M22" s="116"/>
      <c r="N22" s="123"/>
      <c r="O22" s="123"/>
      <c r="P22" s="123"/>
      <c r="Q22" s="123"/>
      <c r="R22" s="116"/>
      <c r="S22" s="116"/>
      <c r="T22" s="116"/>
      <c r="U22" s="116"/>
      <c r="V22" s="116"/>
      <c r="W22" s="117">
        <f t="shared" si="3"/>
        <v>0</v>
      </c>
      <c r="X22" s="118"/>
      <c r="Y22" s="113"/>
      <c r="Z22" s="113"/>
      <c r="AA22" s="113"/>
      <c r="AB22" s="113"/>
      <c r="AC22" s="118"/>
    </row>
    <row r="23" spans="1:29" s="19" customFormat="1" ht="45.75" thickBot="1">
      <c r="A23" s="108"/>
      <c r="B23" s="62">
        <v>5</v>
      </c>
      <c r="C23" s="68" t="s">
        <v>53</v>
      </c>
      <c r="D23" s="65" t="s">
        <v>54</v>
      </c>
      <c r="E23" s="68">
        <v>13210</v>
      </c>
      <c r="F23" s="68">
        <v>13077</v>
      </c>
      <c r="G23" s="68">
        <v>1483</v>
      </c>
      <c r="H23" s="68">
        <v>476</v>
      </c>
      <c r="I23" s="68">
        <v>124</v>
      </c>
      <c r="J23" s="68">
        <v>4</v>
      </c>
      <c r="K23" s="69">
        <f>ROUND((G23*H23*I23)/1000000,3)</f>
        <v>87.533000000000001</v>
      </c>
      <c r="L23" s="70">
        <f>((G23*H23)/10000)*J23</f>
        <v>282.36320000000001</v>
      </c>
      <c r="M23" s="16">
        <f>L23/4</f>
        <v>70.590800000000002</v>
      </c>
      <c r="N23" s="17" t="e">
        <f>IF(Y23&lt;=#REF!,1,0)</f>
        <v>#REF!</v>
      </c>
      <c r="O23" s="17" t="e">
        <f>IF(Z23&lt;=#REF!,1,0)</f>
        <v>#REF!</v>
      </c>
      <c r="P23" s="17" t="e">
        <f>IF(AA23&lt;=#REF!,1,0)</f>
        <v>#REF!</v>
      </c>
      <c r="Q23" s="17" t="e">
        <f>IF(AB23&lt;=#REF!,1,0)</f>
        <v>#REF!</v>
      </c>
      <c r="R23" s="16" t="e">
        <f>SUM(M23*N23)+SUM(M23*O23)+SUM(M23*P23)+SUM(Q23*M23)</f>
        <v>#REF!</v>
      </c>
      <c r="S23" s="16" t="e">
        <f>N23*M23</f>
        <v>#REF!</v>
      </c>
      <c r="T23" s="16" t="e">
        <f>O23*M23</f>
        <v>#REF!</v>
      </c>
      <c r="U23" s="16" t="e">
        <f>P23*M23</f>
        <v>#REF!</v>
      </c>
      <c r="V23" s="16" t="e">
        <f>Q23*M23</f>
        <v>#REF!</v>
      </c>
      <c r="W23" s="70">
        <f t="shared" si="3"/>
        <v>322.54320000000001</v>
      </c>
      <c r="X23" s="70" t="s">
        <v>42</v>
      </c>
      <c r="Y23" s="58" t="s">
        <v>140</v>
      </c>
      <c r="Z23" s="58" t="s">
        <v>140</v>
      </c>
      <c r="AA23" s="58" t="s">
        <v>140</v>
      </c>
      <c r="AB23" s="58">
        <v>40284</v>
      </c>
      <c r="AC23" s="68" t="s">
        <v>55</v>
      </c>
    </row>
    <row r="24" spans="1:29" s="19" customFormat="1" ht="30.75" thickBot="1">
      <c r="A24" s="108"/>
      <c r="B24" s="62">
        <v>6</v>
      </c>
      <c r="C24" s="63" t="s">
        <v>56</v>
      </c>
      <c r="D24" s="63" t="s">
        <v>4</v>
      </c>
      <c r="E24" s="63">
        <v>375</v>
      </c>
      <c r="F24" s="66">
        <v>375</v>
      </c>
      <c r="G24" s="63">
        <v>474</v>
      </c>
      <c r="H24" s="63">
        <v>29</v>
      </c>
      <c r="I24" s="63">
        <v>54</v>
      </c>
      <c r="J24" s="63">
        <v>2</v>
      </c>
      <c r="K24" s="69">
        <f>ROUND((G24*H24*I24)/1000000,3)</f>
        <v>0.74199999999999999</v>
      </c>
      <c r="L24" s="70">
        <f>((G24*H24)/10000)*J24</f>
        <v>2.7492000000000001</v>
      </c>
      <c r="M24" s="16">
        <f>L24/2</f>
        <v>1.3746</v>
      </c>
      <c r="N24" s="17" t="e">
        <f>IF(Y24&lt;=#REF!,1,0)</f>
        <v>#REF!</v>
      </c>
      <c r="O24" s="17" t="e">
        <f>IF(Z24&lt;=#REF!,1,0)</f>
        <v>#REF!</v>
      </c>
      <c r="P24" s="17" t="e">
        <f>IF(AA24&lt;=#REF!,1,0)</f>
        <v>#REF!</v>
      </c>
      <c r="Q24" s="17" t="e">
        <f>IF(AB24&lt;=#REF!,1,0)</f>
        <v>#REF!</v>
      </c>
      <c r="R24" s="16" t="e">
        <f>SUM(M24*N24)+SUM(M24*O24)+SUM(M24*P24)+SUM(Q24*M24)</f>
        <v>#REF!</v>
      </c>
      <c r="S24" s="16" t="e">
        <f>N24*M24</f>
        <v>#REF!</v>
      </c>
      <c r="T24" s="16" t="e">
        <f>O24*M24</f>
        <v>#REF!</v>
      </c>
      <c r="U24" s="16" t="e">
        <f>P24*M24</f>
        <v>#REF!</v>
      </c>
      <c r="V24" s="16" t="e">
        <f>Q24*M24</f>
        <v>#REF!</v>
      </c>
      <c r="W24" s="70">
        <f t="shared" si="3"/>
        <v>8.2791999999999994</v>
      </c>
      <c r="X24" s="70" t="s">
        <v>42</v>
      </c>
      <c r="Y24" s="58" t="s">
        <v>140</v>
      </c>
      <c r="Z24" s="58">
        <v>40284</v>
      </c>
      <c r="AA24" s="79" t="s">
        <v>142</v>
      </c>
      <c r="AB24" s="79" t="s">
        <v>142</v>
      </c>
      <c r="AC24" s="68" t="s">
        <v>57</v>
      </c>
    </row>
    <row r="25" spans="1:29" s="19" customFormat="1" ht="30.75" thickBot="1">
      <c r="A25" s="108"/>
      <c r="B25" s="62">
        <v>7</v>
      </c>
      <c r="C25" s="63" t="s">
        <v>58</v>
      </c>
      <c r="D25" s="63" t="s">
        <v>4</v>
      </c>
      <c r="E25" s="63">
        <v>463</v>
      </c>
      <c r="F25" s="66">
        <v>341</v>
      </c>
      <c r="G25" s="63">
        <v>190</v>
      </c>
      <c r="H25" s="63">
        <v>190</v>
      </c>
      <c r="I25" s="63">
        <v>55</v>
      </c>
      <c r="J25" s="63">
        <v>2</v>
      </c>
      <c r="K25" s="69">
        <f>ROUND((G25*H25*I25)/1000000,3)</f>
        <v>1.986</v>
      </c>
      <c r="L25" s="70">
        <f>((G25*H25)/10000)*J25</f>
        <v>7.22</v>
      </c>
      <c r="M25" s="16">
        <f>L25/2</f>
        <v>3.61</v>
      </c>
      <c r="N25" s="17" t="e">
        <f>IF(Y25&lt;=#REF!,1,0)</f>
        <v>#REF!</v>
      </c>
      <c r="O25" s="17" t="e">
        <f>IF(Z25&lt;=#REF!,1,0)</f>
        <v>#REF!</v>
      </c>
      <c r="P25" s="17" t="e">
        <f>IF(AA25&lt;=#REF!,1,0)</f>
        <v>#REF!</v>
      </c>
      <c r="Q25" s="17" t="e">
        <f>IF(AB25&lt;=#REF!,1,0)</f>
        <v>#REF!</v>
      </c>
      <c r="R25" s="16" t="e">
        <f>SUM(M25*N25)+SUM(M25*O25)+SUM(M25*P25)+SUM(Q25*M25)</f>
        <v>#REF!</v>
      </c>
      <c r="S25" s="16" t="e">
        <f>N25*M25</f>
        <v>#REF!</v>
      </c>
      <c r="T25" s="16" t="e">
        <f>O25*M25</f>
        <v>#REF!</v>
      </c>
      <c r="U25" s="16" t="e">
        <f>P25*M25</f>
        <v>#REF!</v>
      </c>
      <c r="V25" s="16" t="e">
        <f>Q25*M25</f>
        <v>#REF!</v>
      </c>
      <c r="W25" s="70">
        <f t="shared" si="3"/>
        <v>11.52</v>
      </c>
      <c r="X25" s="70" t="s">
        <v>42</v>
      </c>
      <c r="Y25" s="58" t="s">
        <v>140</v>
      </c>
      <c r="Z25" s="58">
        <v>40284</v>
      </c>
      <c r="AA25" s="79" t="s">
        <v>142</v>
      </c>
      <c r="AB25" s="79" t="s">
        <v>142</v>
      </c>
      <c r="AC25" s="68" t="s">
        <v>57</v>
      </c>
    </row>
    <row r="26" spans="1:29" s="77" customFormat="1" ht="15.75" thickBot="1">
      <c r="A26" s="93" t="s">
        <v>59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20"/>
      <c r="M26" s="21"/>
      <c r="N26" s="22"/>
      <c r="O26" s="22"/>
      <c r="P26" s="22"/>
      <c r="Q26" s="22"/>
      <c r="R26" s="21"/>
      <c r="S26" s="23"/>
      <c r="T26" s="23"/>
      <c r="U26" s="23"/>
      <c r="V26" s="23"/>
      <c r="W26" s="20"/>
      <c r="X26" s="20"/>
      <c r="Y26" s="37"/>
      <c r="Z26" s="37"/>
      <c r="AA26" s="37"/>
      <c r="AB26" s="37"/>
      <c r="AC26" s="75"/>
    </row>
    <row r="27" spans="1:29" s="77" customFormat="1" ht="15.75" thickBot="1">
      <c r="A27" s="61"/>
      <c r="B27" s="62">
        <v>1</v>
      </c>
      <c r="C27" s="68" t="s">
        <v>60</v>
      </c>
      <c r="D27" s="68" t="s">
        <v>61</v>
      </c>
      <c r="E27" s="68"/>
      <c r="F27" s="68">
        <v>102</v>
      </c>
      <c r="G27" s="68">
        <v>140</v>
      </c>
      <c r="H27" s="25">
        <v>50</v>
      </c>
      <c r="I27" s="68">
        <v>120</v>
      </c>
      <c r="J27" s="68">
        <v>1</v>
      </c>
      <c r="K27" s="69">
        <f>ROUND((G27*H27*I27)/1000000,3)</f>
        <v>0.84</v>
      </c>
      <c r="L27" s="70">
        <f>((G27*H27)/10000)*J27</f>
        <v>0.7</v>
      </c>
      <c r="M27" s="16">
        <f>L27</f>
        <v>0.7</v>
      </c>
      <c r="N27" s="17" t="e">
        <f>IF(Y27&lt;=#REF!,1,0)</f>
        <v>#REF!</v>
      </c>
      <c r="O27" s="17" t="e">
        <f>IF(Z27&lt;=#REF!,1,0)</f>
        <v>#REF!</v>
      </c>
      <c r="P27" s="17" t="e">
        <f>IF(AA27&lt;=#REF!,1,0)</f>
        <v>#REF!</v>
      </c>
      <c r="Q27" s="17" t="e">
        <f>IF(AB27&lt;=#REF!,1,0)</f>
        <v>#REF!</v>
      </c>
      <c r="R27" s="16" t="e">
        <f>SUM(M27*N27)+SUM(M27*O27)+SUM(M27*P27)+SUM(Q27*M27)</f>
        <v>#REF!</v>
      </c>
      <c r="S27" s="16" t="e">
        <f>N27*M27</f>
        <v>#REF!</v>
      </c>
      <c r="T27" s="16" t="e">
        <f>O27*M27</f>
        <v>#REF!</v>
      </c>
      <c r="U27" s="16" t="e">
        <f>P27*M27</f>
        <v>#REF!</v>
      </c>
      <c r="V27" s="16" t="e">
        <f>Q27*M27</f>
        <v>#REF!</v>
      </c>
      <c r="W27" s="70">
        <f>J27*(((G27+50)*(H27+50))/10000)</f>
        <v>1.9</v>
      </c>
      <c r="X27" s="70" t="s">
        <v>33</v>
      </c>
      <c r="Y27" s="58">
        <v>40291</v>
      </c>
      <c r="Z27" s="79" t="s">
        <v>142</v>
      </c>
      <c r="AA27" s="79" t="s">
        <v>142</v>
      </c>
      <c r="AB27" s="79" t="s">
        <v>142</v>
      </c>
      <c r="AC27" s="67" t="s">
        <v>48</v>
      </c>
    </row>
    <row r="28" spans="1:29" s="77" customFormat="1" ht="15.75" thickBot="1">
      <c r="A28" s="93" t="s">
        <v>62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20"/>
      <c r="M28" s="21"/>
      <c r="N28" s="22"/>
      <c r="O28" s="22"/>
      <c r="P28" s="22"/>
      <c r="Q28" s="22"/>
      <c r="R28" s="21"/>
      <c r="S28" s="23"/>
      <c r="T28" s="23"/>
      <c r="U28" s="23"/>
      <c r="V28" s="23"/>
      <c r="W28" s="20"/>
      <c r="X28" s="20"/>
      <c r="Y28" s="37"/>
      <c r="Z28" s="37"/>
      <c r="AA28" s="37"/>
      <c r="AB28" s="37"/>
      <c r="AC28" s="75"/>
    </row>
    <row r="29" spans="1:29" s="77" customFormat="1" ht="15.75" thickBot="1">
      <c r="A29" s="61"/>
      <c r="B29" s="62">
        <v>1</v>
      </c>
      <c r="C29" s="68" t="s">
        <v>146</v>
      </c>
      <c r="D29" s="68" t="s">
        <v>36</v>
      </c>
      <c r="E29" s="68">
        <v>420</v>
      </c>
      <c r="F29" s="68">
        <v>340</v>
      </c>
      <c r="G29" s="68">
        <v>140</v>
      </c>
      <c r="H29" s="25">
        <v>125</v>
      </c>
      <c r="I29" s="68">
        <v>185</v>
      </c>
      <c r="J29" s="68">
        <v>4</v>
      </c>
      <c r="K29" s="69">
        <f>ROUND((G29*H29*I29)/1000000,3)</f>
        <v>3.238</v>
      </c>
      <c r="L29" s="70">
        <f>((G29*H29)/10000)*J29</f>
        <v>7</v>
      </c>
      <c r="M29" s="16">
        <f>L29/4</f>
        <v>1.75</v>
      </c>
      <c r="N29" s="17" t="e">
        <f>IF(Y29&lt;=#REF!,1,0)</f>
        <v>#REF!</v>
      </c>
      <c r="O29" s="17" t="e">
        <f>IF(Z29&lt;=#REF!,1,0)</f>
        <v>#REF!</v>
      </c>
      <c r="P29" s="17" t="e">
        <f>IF(AA29&lt;=#REF!,1,0)</f>
        <v>#REF!</v>
      </c>
      <c r="Q29" s="17" t="e">
        <f>IF(AB29&lt;=#REF!,1,0)</f>
        <v>#REF!</v>
      </c>
      <c r="R29" s="16" t="e">
        <f>SUM(M29*N29)+SUM(M29*O29)+SUM(M29*P29)+SUM(Q29*M29)</f>
        <v>#REF!</v>
      </c>
      <c r="S29" s="16" t="e">
        <f>N29*M29</f>
        <v>#REF!</v>
      </c>
      <c r="T29" s="16" t="e">
        <f>O29*M29</f>
        <v>#REF!</v>
      </c>
      <c r="U29" s="16" t="e">
        <f>P29*M29</f>
        <v>#REF!</v>
      </c>
      <c r="V29" s="16" t="e">
        <f>Q29*M29</f>
        <v>#REF!</v>
      </c>
      <c r="W29" s="70">
        <f>J29*(((G29+50)*(H29+50))/10000)</f>
        <v>13.3</v>
      </c>
      <c r="X29" s="70" t="s">
        <v>33</v>
      </c>
      <c r="Y29" s="58" t="s">
        <v>140</v>
      </c>
      <c r="Z29" s="58" t="s">
        <v>140</v>
      </c>
      <c r="AA29" s="58" t="s">
        <v>140</v>
      </c>
      <c r="AB29" s="58" t="s">
        <v>140</v>
      </c>
      <c r="AC29" s="67" t="s">
        <v>48</v>
      </c>
    </row>
    <row r="30" spans="1:29" s="77" customFormat="1" ht="15.75" thickBot="1">
      <c r="A30" s="93" t="s">
        <v>63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20"/>
      <c r="M30" s="21"/>
      <c r="N30" s="22"/>
      <c r="O30" s="22"/>
      <c r="P30" s="22"/>
      <c r="Q30" s="22"/>
      <c r="R30" s="21"/>
      <c r="S30" s="23"/>
      <c r="T30" s="23"/>
      <c r="U30" s="23"/>
      <c r="V30" s="23"/>
      <c r="W30" s="20"/>
      <c r="X30" s="20"/>
      <c r="Y30" s="37"/>
      <c r="Z30" s="37"/>
      <c r="AA30" s="37"/>
      <c r="AB30" s="37"/>
      <c r="AC30" s="75"/>
    </row>
    <row r="31" spans="1:29" s="77" customFormat="1" ht="90.75" thickBot="1">
      <c r="A31" s="108"/>
      <c r="B31" s="62">
        <v>1</v>
      </c>
      <c r="C31" s="68" t="s">
        <v>64</v>
      </c>
      <c r="D31" s="68" t="s">
        <v>65</v>
      </c>
      <c r="E31" s="68"/>
      <c r="F31" s="68">
        <v>16500</v>
      </c>
      <c r="G31" s="68">
        <v>570</v>
      </c>
      <c r="H31" s="25">
        <v>267</v>
      </c>
      <c r="I31" s="68">
        <v>287</v>
      </c>
      <c r="J31" s="68">
        <v>4</v>
      </c>
      <c r="K31" s="69">
        <f>ROUND((G31*H31*I31)/1000000,3)</f>
        <v>43.679000000000002</v>
      </c>
      <c r="L31" s="70">
        <f>((G31*H31)/10000)*J31</f>
        <v>60.875999999999998</v>
      </c>
      <c r="M31" s="16">
        <f>L31/4</f>
        <v>15.218999999999999</v>
      </c>
      <c r="N31" s="17" t="e">
        <f>IF(Y31&lt;=#REF!,1,0)</f>
        <v>#REF!</v>
      </c>
      <c r="O31" s="17" t="e">
        <f>IF(Z31&lt;=#REF!,1,0)</f>
        <v>#REF!</v>
      </c>
      <c r="P31" s="17" t="e">
        <f>IF(AA31&lt;=#REF!,1,0)</f>
        <v>#REF!</v>
      </c>
      <c r="Q31" s="17" t="e">
        <f>IF(AB31&lt;=#REF!,1,0)</f>
        <v>#REF!</v>
      </c>
      <c r="R31" s="16">
        <v>0</v>
      </c>
      <c r="S31" s="16" t="e">
        <f>N31*M31</f>
        <v>#REF!</v>
      </c>
      <c r="T31" s="16" t="e">
        <f>O31*M31</f>
        <v>#REF!</v>
      </c>
      <c r="U31" s="16" t="e">
        <f>P31*M31</f>
        <v>#REF!</v>
      </c>
      <c r="V31" s="16" t="e">
        <f>Q31*M31</f>
        <v>#REF!</v>
      </c>
      <c r="W31" s="70">
        <f>L31+3*((5.7*2+1.5*3)*1.5)+6*(2.67*1.5)</f>
        <v>156.45600000000002</v>
      </c>
      <c r="X31" s="18"/>
      <c r="Y31" s="58" t="s">
        <v>33</v>
      </c>
      <c r="Z31" s="58" t="s">
        <v>33</v>
      </c>
      <c r="AA31" s="58" t="s">
        <v>33</v>
      </c>
      <c r="AB31" s="58" t="s">
        <v>33</v>
      </c>
      <c r="AC31" s="68" t="s">
        <v>150</v>
      </c>
    </row>
    <row r="32" spans="1:29" s="77" customFormat="1" ht="15.75" thickBot="1">
      <c r="A32" s="108"/>
      <c r="B32" s="62">
        <v>2</v>
      </c>
      <c r="C32" s="68" t="s">
        <v>66</v>
      </c>
      <c r="D32" s="68" t="s">
        <v>4</v>
      </c>
      <c r="E32" s="68"/>
      <c r="F32" s="68">
        <v>2400</v>
      </c>
      <c r="G32" s="68">
        <v>314</v>
      </c>
      <c r="H32" s="68">
        <v>65</v>
      </c>
      <c r="I32" s="68">
        <v>75</v>
      </c>
      <c r="J32" s="68">
        <v>4</v>
      </c>
      <c r="K32" s="69">
        <f>ROUND((G32*H32*I32)/1000000,3)</f>
        <v>1.5309999999999999</v>
      </c>
      <c r="L32" s="70">
        <f>((G32*H32)/10000)*J32</f>
        <v>8.1639999999999997</v>
      </c>
      <c r="M32" s="16">
        <f>L32/4</f>
        <v>2.0409999999999999</v>
      </c>
      <c r="N32" s="17" t="e">
        <f>IF(Y32&lt;=#REF!,1,0)</f>
        <v>#REF!</v>
      </c>
      <c r="O32" s="17" t="e">
        <f>IF(Z32&lt;=#REF!,1,0)</f>
        <v>#REF!</v>
      </c>
      <c r="P32" s="17" t="e">
        <f>IF(AA32&lt;=#REF!,1,0)</f>
        <v>#REF!</v>
      </c>
      <c r="Q32" s="17" t="e">
        <f>IF(AB32&lt;=#REF!,1,0)</f>
        <v>#REF!</v>
      </c>
      <c r="R32" s="16" t="e">
        <f>SUM(M32*N32)+SUM(M32*O32)+SUM(M32*P32)+SUM(Q32*M32)</f>
        <v>#REF!</v>
      </c>
      <c r="S32" s="16" t="e">
        <f>N32*M32</f>
        <v>#REF!</v>
      </c>
      <c r="T32" s="16" t="e">
        <f>O32*M32</f>
        <v>#REF!</v>
      </c>
      <c r="U32" s="16" t="e">
        <f>P32*M32</f>
        <v>#REF!</v>
      </c>
      <c r="V32" s="16" t="e">
        <f>Q32*M32</f>
        <v>#REF!</v>
      </c>
      <c r="W32" s="70">
        <f>J32*(((G32+50)*(H32+50))/10000)</f>
        <v>16.744</v>
      </c>
      <c r="X32" s="70"/>
      <c r="Y32" s="58" t="s">
        <v>140</v>
      </c>
      <c r="Z32" s="58" t="s">
        <v>140</v>
      </c>
      <c r="AA32" s="58" t="s">
        <v>140</v>
      </c>
      <c r="AB32" s="58" t="s">
        <v>140</v>
      </c>
      <c r="AC32" s="67" t="s">
        <v>48</v>
      </c>
    </row>
    <row r="33" spans="1:29" s="77" customFormat="1" ht="15.75" thickBot="1">
      <c r="A33" s="108"/>
      <c r="B33" s="62">
        <v>3</v>
      </c>
      <c r="C33" s="68" t="s">
        <v>145</v>
      </c>
      <c r="D33" s="68" t="s">
        <v>4</v>
      </c>
      <c r="E33" s="68"/>
      <c r="F33" s="68">
        <v>230</v>
      </c>
      <c r="G33" s="68">
        <v>206</v>
      </c>
      <c r="H33" s="68">
        <v>101</v>
      </c>
      <c r="I33" s="68">
        <v>67</v>
      </c>
      <c r="J33" s="68">
        <v>4</v>
      </c>
      <c r="K33" s="69">
        <f>ROUND((G33*H33*I33)/1000000,3)</f>
        <v>1.3939999999999999</v>
      </c>
      <c r="L33" s="70">
        <f>((G33*H33)/10000)*J33</f>
        <v>8.3224</v>
      </c>
      <c r="M33" s="16">
        <f>L33/4</f>
        <v>2.0806</v>
      </c>
      <c r="N33" s="17" t="e">
        <f>IF(Y33&lt;=#REF!,1,0)</f>
        <v>#REF!</v>
      </c>
      <c r="O33" s="17" t="e">
        <f>IF(Z33&lt;=#REF!,1,0)</f>
        <v>#REF!</v>
      </c>
      <c r="P33" s="17" t="e">
        <f>IF(AA33&lt;=#REF!,1,0)</f>
        <v>#REF!</v>
      </c>
      <c r="Q33" s="17" t="e">
        <f>IF(AB33&lt;=#REF!,1,0)</f>
        <v>#REF!</v>
      </c>
      <c r="R33" s="16" t="e">
        <f>SUM(M33*N33)+SUM(M33*O33)+SUM(M33*P33)+SUM(Q33*M33)</f>
        <v>#REF!</v>
      </c>
      <c r="S33" s="16" t="e">
        <f>N33*M33</f>
        <v>#REF!</v>
      </c>
      <c r="T33" s="16" t="e">
        <f>O33*M33</f>
        <v>#REF!</v>
      </c>
      <c r="U33" s="16" t="e">
        <f>P33*M33</f>
        <v>#REF!</v>
      </c>
      <c r="V33" s="16" t="e">
        <f>Q33*M33</f>
        <v>#REF!</v>
      </c>
      <c r="W33" s="70">
        <f>J33*(((G33+50)*(H33+50))/10000)</f>
        <v>15.462400000000001</v>
      </c>
      <c r="X33" s="70"/>
      <c r="Y33" s="58" t="s">
        <v>140</v>
      </c>
      <c r="Z33" s="58" t="s">
        <v>140</v>
      </c>
      <c r="AA33" s="58" t="s">
        <v>140</v>
      </c>
      <c r="AB33" s="58" t="s">
        <v>140</v>
      </c>
      <c r="AC33" s="67" t="s">
        <v>48</v>
      </c>
    </row>
    <row r="34" spans="1:29" s="77" customFormat="1" ht="15.75" thickBot="1">
      <c r="A34" s="93" t="s">
        <v>67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20"/>
      <c r="M34" s="21"/>
      <c r="N34" s="22"/>
      <c r="O34" s="22"/>
      <c r="P34" s="22"/>
      <c r="Q34" s="22"/>
      <c r="R34" s="21"/>
      <c r="S34" s="23"/>
      <c r="T34" s="23"/>
      <c r="U34" s="23"/>
      <c r="V34" s="23"/>
      <c r="W34" s="20"/>
      <c r="X34" s="20"/>
      <c r="Y34" s="37"/>
      <c r="Z34" s="37"/>
      <c r="AA34" s="37"/>
      <c r="AB34" s="37"/>
      <c r="AC34" s="75"/>
    </row>
    <row r="35" spans="1:29" s="77" customFormat="1" ht="15.75" thickBot="1">
      <c r="A35" s="61"/>
      <c r="B35" s="62">
        <v>1</v>
      </c>
      <c r="C35" s="68" t="s">
        <v>68</v>
      </c>
      <c r="D35" s="68" t="s">
        <v>38</v>
      </c>
      <c r="E35" s="68"/>
      <c r="F35" s="68">
        <v>587</v>
      </c>
      <c r="G35" s="68">
        <v>326</v>
      </c>
      <c r="H35" s="68">
        <v>108</v>
      </c>
      <c r="I35" s="68">
        <v>51</v>
      </c>
      <c r="J35" s="68">
        <v>4</v>
      </c>
      <c r="K35" s="69">
        <f>ROUND((G35*H35*I35)/1000000,3)</f>
        <v>1.796</v>
      </c>
      <c r="L35" s="70">
        <f>((G35*H35)/10000)*J35</f>
        <v>14.0832</v>
      </c>
      <c r="M35" s="16">
        <f>L35/4</f>
        <v>3.5207999999999999</v>
      </c>
      <c r="N35" s="17" t="e">
        <f>IF(Y35&lt;=#REF!,1,0)</f>
        <v>#REF!</v>
      </c>
      <c r="O35" s="17" t="e">
        <f>IF(Z35&lt;=#REF!,1,0)</f>
        <v>#REF!</v>
      </c>
      <c r="P35" s="17" t="e">
        <f>IF(AA35&lt;=#REF!,1,0)</f>
        <v>#REF!</v>
      </c>
      <c r="Q35" s="17" t="e">
        <f>IF(AB35&lt;=#REF!,1,0)</f>
        <v>#REF!</v>
      </c>
      <c r="R35" s="16" t="e">
        <f>SUM(M35*N35)+SUM(M35*O35)+SUM(M35*P35)+SUM(Q35*M35)</f>
        <v>#REF!</v>
      </c>
      <c r="S35" s="16" t="e">
        <f>N35*M35</f>
        <v>#REF!</v>
      </c>
      <c r="T35" s="16" t="e">
        <f>O35*M35</f>
        <v>#REF!</v>
      </c>
      <c r="U35" s="16" t="e">
        <f>P35*M35</f>
        <v>#REF!</v>
      </c>
      <c r="V35" s="16" t="e">
        <f>Q35*M35</f>
        <v>#REF!</v>
      </c>
      <c r="W35" s="70">
        <f>J35*(((G35+50)*(H35+50))/10000)</f>
        <v>23.763200000000001</v>
      </c>
      <c r="X35" s="70"/>
      <c r="Y35" s="58" t="s">
        <v>140</v>
      </c>
      <c r="Z35" s="58" t="s">
        <v>140</v>
      </c>
      <c r="AA35" s="58" t="s">
        <v>140</v>
      </c>
      <c r="AB35" s="58" t="s">
        <v>140</v>
      </c>
      <c r="AC35" s="67" t="s">
        <v>48</v>
      </c>
    </row>
    <row r="36" spans="1:29" s="77" customFormat="1" ht="15.75" thickBot="1">
      <c r="A36" s="61"/>
      <c r="B36" s="62">
        <v>2</v>
      </c>
      <c r="C36" s="68" t="s">
        <v>143</v>
      </c>
      <c r="D36" s="68" t="s">
        <v>38</v>
      </c>
      <c r="E36" s="68"/>
      <c r="F36" s="68">
        <v>315</v>
      </c>
      <c r="G36" s="68">
        <v>176</v>
      </c>
      <c r="H36" s="68">
        <v>136</v>
      </c>
      <c r="I36" s="68">
        <v>66</v>
      </c>
      <c r="J36" s="68">
        <v>4</v>
      </c>
      <c r="K36" s="69">
        <f>ROUND((G36*H36*I36)/1000000,3)</f>
        <v>1.58</v>
      </c>
      <c r="L36" s="70">
        <f>((G36*H36)/10000)*J36</f>
        <v>9.5744000000000007</v>
      </c>
      <c r="M36" s="16">
        <f>L36/4</f>
        <v>2.3936000000000002</v>
      </c>
      <c r="N36" s="17" t="e">
        <f>IF(Y36&lt;=#REF!,1,0)</f>
        <v>#REF!</v>
      </c>
      <c r="O36" s="17" t="e">
        <f>IF(Z36&lt;=#REF!,1,0)</f>
        <v>#REF!</v>
      </c>
      <c r="P36" s="17" t="e">
        <f>IF(AA36&lt;=#REF!,1,0)</f>
        <v>#REF!</v>
      </c>
      <c r="Q36" s="17" t="e">
        <f>IF(AB36&lt;=#REF!,1,0)</f>
        <v>#REF!</v>
      </c>
      <c r="R36" s="16"/>
      <c r="S36" s="16" t="e">
        <f>N36*M36</f>
        <v>#REF!</v>
      </c>
      <c r="T36" s="16" t="e">
        <f>O36*M36</f>
        <v>#REF!</v>
      </c>
      <c r="U36" s="16" t="e">
        <f>P36*M36</f>
        <v>#REF!</v>
      </c>
      <c r="V36" s="16" t="e">
        <f>Q36*M36</f>
        <v>#REF!</v>
      </c>
      <c r="W36" s="70">
        <f>J36*(((G36+50)*(H36+50))/10000)</f>
        <v>16.814399999999999</v>
      </c>
      <c r="X36" s="70"/>
      <c r="Y36" s="58" t="s">
        <v>140</v>
      </c>
      <c r="Z36" s="58" t="s">
        <v>140</v>
      </c>
      <c r="AA36" s="58" t="s">
        <v>140</v>
      </c>
      <c r="AB36" s="58" t="s">
        <v>140</v>
      </c>
      <c r="AC36" s="67" t="s">
        <v>48</v>
      </c>
    </row>
    <row r="37" spans="1:29" s="77" customFormat="1" ht="15.75" thickBot="1">
      <c r="A37" s="93" t="s">
        <v>69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20"/>
      <c r="M37" s="21"/>
      <c r="N37" s="22"/>
      <c r="O37" s="22"/>
      <c r="P37" s="22"/>
      <c r="Q37" s="22"/>
      <c r="R37" s="21"/>
      <c r="S37" s="23"/>
      <c r="T37" s="23"/>
      <c r="U37" s="23"/>
      <c r="V37" s="23"/>
      <c r="W37" s="20"/>
      <c r="X37" s="20"/>
      <c r="Y37" s="37"/>
      <c r="Z37" s="37"/>
      <c r="AA37" s="37"/>
      <c r="AB37" s="37"/>
      <c r="AC37" s="75"/>
    </row>
    <row r="38" spans="1:29" s="77" customFormat="1" ht="15.75" thickBot="1">
      <c r="A38" s="61"/>
      <c r="B38" s="62">
        <v>1</v>
      </c>
      <c r="C38" s="68" t="s">
        <v>3</v>
      </c>
      <c r="D38" s="68" t="s">
        <v>36</v>
      </c>
      <c r="E38" s="68"/>
      <c r="F38" s="68">
        <v>2490</v>
      </c>
      <c r="G38" s="68">
        <v>280</v>
      </c>
      <c r="H38" s="68">
        <v>180</v>
      </c>
      <c r="I38" s="68">
        <v>180</v>
      </c>
      <c r="J38" s="68">
        <v>4</v>
      </c>
      <c r="K38" s="69">
        <f>ROUND((G38*H38*I38)/1000000,3)</f>
        <v>9.0719999999999992</v>
      </c>
      <c r="L38" s="70">
        <f>((G38*H38)/10000)*J38</f>
        <v>20.16</v>
      </c>
      <c r="M38" s="16">
        <f>L38/4</f>
        <v>5.04</v>
      </c>
      <c r="N38" s="17" t="e">
        <f>IF(Y38&lt;=#REF!,1,0)</f>
        <v>#REF!</v>
      </c>
      <c r="O38" s="17" t="e">
        <f>IF(Z38&lt;=#REF!,1,0)</f>
        <v>#REF!</v>
      </c>
      <c r="P38" s="17" t="e">
        <f>IF(AA38&lt;=#REF!,1,0)</f>
        <v>#REF!</v>
      </c>
      <c r="Q38" s="17" t="e">
        <f>IF(AB38&lt;=#REF!,1,0)</f>
        <v>#REF!</v>
      </c>
      <c r="R38" s="16" t="e">
        <f>SUM(M38*N38)+SUM(M38*O38)+SUM(M38*P38)+SUM(Q38*M38)</f>
        <v>#REF!</v>
      </c>
      <c r="S38" s="16" t="e">
        <f>N38*M38</f>
        <v>#REF!</v>
      </c>
      <c r="T38" s="16" t="e">
        <f>O38*M38</f>
        <v>#REF!</v>
      </c>
      <c r="U38" s="16" t="e">
        <f>P38*M38</f>
        <v>#REF!</v>
      </c>
      <c r="V38" s="16" t="e">
        <f>Q38*M38</f>
        <v>#REF!</v>
      </c>
      <c r="W38" s="70">
        <f>J38*(((G38+50)*(H38+50))/10000)</f>
        <v>30.36</v>
      </c>
      <c r="X38" s="70" t="s">
        <v>33</v>
      </c>
      <c r="Y38" s="58" t="s">
        <v>156</v>
      </c>
      <c r="Z38" s="58" t="s">
        <v>156</v>
      </c>
      <c r="AA38" s="58">
        <v>40421</v>
      </c>
      <c r="AB38" s="58">
        <v>40421</v>
      </c>
      <c r="AC38" s="67" t="s">
        <v>70</v>
      </c>
    </row>
    <row r="39" spans="1:29" s="77" customFormat="1" ht="15.75" thickBot="1">
      <c r="A39" s="93" t="s">
        <v>71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20"/>
      <c r="M39" s="21"/>
      <c r="N39" s="22"/>
      <c r="O39" s="22"/>
      <c r="P39" s="22"/>
      <c r="Q39" s="22"/>
      <c r="R39" s="21"/>
      <c r="S39" s="23"/>
      <c r="T39" s="23"/>
      <c r="U39" s="23"/>
      <c r="V39" s="23"/>
      <c r="W39" s="20"/>
      <c r="X39" s="20"/>
      <c r="Y39" s="37"/>
      <c r="Z39" s="37"/>
      <c r="AA39" s="37"/>
      <c r="AB39" s="37"/>
      <c r="AC39" s="75"/>
    </row>
    <row r="40" spans="1:29" s="77" customFormat="1" ht="15.75" thickBot="1">
      <c r="A40" s="61"/>
      <c r="B40" s="62">
        <v>1</v>
      </c>
      <c r="C40" s="68" t="s">
        <v>72</v>
      </c>
      <c r="D40" s="68" t="s">
        <v>36</v>
      </c>
      <c r="E40" s="68"/>
      <c r="F40" s="68">
        <v>1000</v>
      </c>
      <c r="G40" s="68">
        <v>170</v>
      </c>
      <c r="H40" s="68">
        <v>174</v>
      </c>
      <c r="I40" s="68">
        <v>233</v>
      </c>
      <c r="J40" s="68">
        <v>4</v>
      </c>
      <c r="K40" s="69">
        <f>ROUND((G40*H40*I40)/1000000,3)</f>
        <v>6.8920000000000003</v>
      </c>
      <c r="L40" s="70">
        <f>((G40*H40)/10000)*J40</f>
        <v>11.832000000000001</v>
      </c>
      <c r="M40" s="16">
        <f>L40/4</f>
        <v>2.9580000000000002</v>
      </c>
      <c r="N40" s="17" t="e">
        <f>IF(Y40&lt;=#REF!,1,0)</f>
        <v>#REF!</v>
      </c>
      <c r="O40" s="17" t="e">
        <f>IF(Z40&lt;=#REF!,1,0)</f>
        <v>#REF!</v>
      </c>
      <c r="P40" s="17" t="e">
        <f>IF(AA40&lt;=#REF!,1,0)</f>
        <v>#REF!</v>
      </c>
      <c r="Q40" s="17" t="e">
        <f>IF(AB40&lt;=#REF!,1,0)</f>
        <v>#REF!</v>
      </c>
      <c r="R40" s="16" t="e">
        <f>SUM(M40*N40)+SUM(M40*O40)+SUM(M40*P40)+SUM(Q40*M40)</f>
        <v>#REF!</v>
      </c>
      <c r="S40" s="16" t="e">
        <f>N40*M40</f>
        <v>#REF!</v>
      </c>
      <c r="T40" s="16" t="e">
        <f>O40*M40</f>
        <v>#REF!</v>
      </c>
      <c r="U40" s="16" t="e">
        <f>P40*M40</f>
        <v>#REF!</v>
      </c>
      <c r="V40" s="16" t="e">
        <f>Q40*M40</f>
        <v>#REF!</v>
      </c>
      <c r="W40" s="70">
        <f>J40*(((G40+50)*(H40+50))/10000)</f>
        <v>19.712</v>
      </c>
      <c r="X40" s="70" t="s">
        <v>33</v>
      </c>
      <c r="Y40" s="58" t="s">
        <v>156</v>
      </c>
      <c r="Z40" s="58" t="s">
        <v>156</v>
      </c>
      <c r="AA40" s="58">
        <v>40421</v>
      </c>
      <c r="AB40" s="58">
        <v>40421</v>
      </c>
      <c r="AC40" s="67" t="s">
        <v>70</v>
      </c>
    </row>
    <row r="41" spans="1:29" s="77" customFormat="1" ht="15.75" thickBot="1">
      <c r="A41" s="93" t="s">
        <v>73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20"/>
      <c r="M41" s="21"/>
      <c r="N41" s="22"/>
      <c r="O41" s="22"/>
      <c r="P41" s="22"/>
      <c r="Q41" s="22"/>
      <c r="R41" s="21"/>
      <c r="S41" s="23"/>
      <c r="T41" s="23"/>
      <c r="U41" s="23"/>
      <c r="V41" s="23"/>
      <c r="W41" s="20"/>
      <c r="X41" s="20"/>
      <c r="Y41" s="37"/>
      <c r="Z41" s="37"/>
      <c r="AA41" s="37"/>
      <c r="AB41" s="37"/>
      <c r="AC41" s="75"/>
    </row>
    <row r="42" spans="1:29" s="77" customFormat="1" ht="15.75" thickBot="1">
      <c r="A42" s="61"/>
      <c r="B42" s="62">
        <v>1</v>
      </c>
      <c r="C42" s="68" t="s">
        <v>74</v>
      </c>
      <c r="D42" s="68" t="s">
        <v>36</v>
      </c>
      <c r="E42" s="68"/>
      <c r="F42" s="68">
        <v>2495</v>
      </c>
      <c r="G42" s="68">
        <v>240</v>
      </c>
      <c r="H42" s="68">
        <v>125</v>
      </c>
      <c r="I42" s="68">
        <v>221</v>
      </c>
      <c r="J42" s="68">
        <v>4</v>
      </c>
      <c r="K42" s="69">
        <f>ROUND((G42*H42*I42)/1000000,3)</f>
        <v>6.63</v>
      </c>
      <c r="L42" s="70">
        <f>((G42*H42)/10000)*J42</f>
        <v>12</v>
      </c>
      <c r="M42" s="16">
        <f>L42/4</f>
        <v>3</v>
      </c>
      <c r="N42" s="17" t="e">
        <f>IF(Y42&lt;=#REF!,1,0)</f>
        <v>#REF!</v>
      </c>
      <c r="O42" s="17" t="e">
        <f>IF(Z42&lt;=#REF!,1,0)</f>
        <v>#REF!</v>
      </c>
      <c r="P42" s="17" t="e">
        <f>IF(AA42&lt;=#REF!,1,0)</f>
        <v>#REF!</v>
      </c>
      <c r="Q42" s="17" t="e">
        <f>IF(AB42&lt;=#REF!,1,0)</f>
        <v>#REF!</v>
      </c>
      <c r="R42" s="16" t="e">
        <f>SUM(M42*N42)+SUM(M42*O42)+SUM(M42*P42)+SUM(Q42*M42)</f>
        <v>#REF!</v>
      </c>
      <c r="S42" s="16" t="e">
        <f>N42*M42</f>
        <v>#REF!</v>
      </c>
      <c r="T42" s="16" t="e">
        <f>O42*M42</f>
        <v>#REF!</v>
      </c>
      <c r="U42" s="16" t="e">
        <f>P42*M42</f>
        <v>#REF!</v>
      </c>
      <c r="V42" s="16" t="e">
        <f>Q42*M42</f>
        <v>#REF!</v>
      </c>
      <c r="W42" s="70">
        <f>J42*(((G42+50)*(H42+50))/10000)</f>
        <v>20.3</v>
      </c>
      <c r="X42" s="70" t="s">
        <v>33</v>
      </c>
      <c r="Y42" s="58" t="s">
        <v>156</v>
      </c>
      <c r="Z42" s="58" t="s">
        <v>156</v>
      </c>
      <c r="AA42" s="58">
        <v>40421</v>
      </c>
      <c r="AB42" s="58">
        <v>40421</v>
      </c>
      <c r="AC42" s="67" t="s">
        <v>70</v>
      </c>
    </row>
    <row r="43" spans="1:29" s="77" customFormat="1" ht="15.75" thickBot="1">
      <c r="A43" s="93" t="s">
        <v>75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20"/>
      <c r="M43" s="21"/>
      <c r="N43" s="22"/>
      <c r="O43" s="22"/>
      <c r="P43" s="22"/>
      <c r="Q43" s="22"/>
      <c r="R43" s="21"/>
      <c r="S43" s="23"/>
      <c r="T43" s="23"/>
      <c r="U43" s="23"/>
      <c r="V43" s="23"/>
      <c r="W43" s="20"/>
      <c r="X43" s="20"/>
      <c r="Y43" s="37"/>
      <c r="Z43" s="37"/>
      <c r="AA43" s="37"/>
      <c r="AB43" s="37"/>
      <c r="AC43" s="75"/>
    </row>
    <row r="44" spans="1:29" s="77" customFormat="1" ht="15.75" thickBot="1">
      <c r="A44" s="61"/>
      <c r="B44" s="62">
        <v>1</v>
      </c>
      <c r="C44" s="68" t="s">
        <v>76</v>
      </c>
      <c r="D44" s="68" t="s">
        <v>39</v>
      </c>
      <c r="E44" s="68"/>
      <c r="F44" s="68">
        <v>10</v>
      </c>
      <c r="G44" s="68">
        <v>100</v>
      </c>
      <c r="H44" s="68">
        <v>25</v>
      </c>
      <c r="I44" s="68">
        <v>100</v>
      </c>
      <c r="J44" s="68">
        <v>4</v>
      </c>
      <c r="K44" s="69">
        <f>ROUND((G44*H44*I44)/1000000,3)</f>
        <v>0.25</v>
      </c>
      <c r="L44" s="70">
        <f>((G44*H44)/10000)*J44</f>
        <v>1</v>
      </c>
      <c r="M44" s="16">
        <f>L44/4</f>
        <v>0.25</v>
      </c>
      <c r="N44" s="17" t="e">
        <f>IF(Y44&lt;=#REF!,1,0)</f>
        <v>#REF!</v>
      </c>
      <c r="O44" s="17" t="e">
        <f>IF(Z44&lt;=#REF!,1,0)</f>
        <v>#REF!</v>
      </c>
      <c r="P44" s="17" t="e">
        <f>IF(AA44&lt;=#REF!,1,0)</f>
        <v>#REF!</v>
      </c>
      <c r="Q44" s="17" t="e">
        <f>IF(AB44&lt;=#REF!,1,0)</f>
        <v>#REF!</v>
      </c>
      <c r="R44" s="16" t="e">
        <f>SUM(M44*N44)+SUM(M44*O44)+SUM(M44*P44)+SUM(Q44*M44)</f>
        <v>#REF!</v>
      </c>
      <c r="S44" s="16" t="e">
        <f>N44*M44</f>
        <v>#REF!</v>
      </c>
      <c r="T44" s="16" t="e">
        <f>O44*M44</f>
        <v>#REF!</v>
      </c>
      <c r="U44" s="16" t="e">
        <f>P44*M44</f>
        <v>#REF!</v>
      </c>
      <c r="V44" s="16" t="e">
        <f>Q44*M44</f>
        <v>#REF!</v>
      </c>
      <c r="W44" s="70">
        <f>J44*(((G44+50)*(H44+50))/10000)</f>
        <v>4.5</v>
      </c>
      <c r="X44" s="70"/>
      <c r="Y44" s="58" t="str">
        <f>Y6</f>
        <v>Scales</v>
      </c>
      <c r="Z44" s="58" t="str">
        <f>Z6</f>
        <v>Scales</v>
      </c>
      <c r="AA44" s="58" t="str">
        <f>AA6</f>
        <v>Scales</v>
      </c>
      <c r="AB44" s="58" t="str">
        <f>AB6</f>
        <v>Scales</v>
      </c>
      <c r="AC44" s="67" t="s">
        <v>48</v>
      </c>
    </row>
    <row r="45" spans="1:29" s="77" customFormat="1" ht="15.75" thickBot="1">
      <c r="A45" s="93" t="s">
        <v>77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20"/>
      <c r="M45" s="21"/>
      <c r="N45" s="22"/>
      <c r="O45" s="22"/>
      <c r="P45" s="22"/>
      <c r="Q45" s="22"/>
      <c r="R45" s="21"/>
      <c r="S45" s="23"/>
      <c r="T45" s="23"/>
      <c r="U45" s="23"/>
      <c r="V45" s="23"/>
      <c r="W45" s="20"/>
      <c r="X45" s="20"/>
      <c r="Y45" s="37"/>
      <c r="Z45" s="37"/>
      <c r="AA45" s="37"/>
      <c r="AB45" s="37"/>
      <c r="AC45" s="75"/>
    </row>
    <row r="46" spans="1:29" s="77" customFormat="1" ht="120.75" thickBot="1">
      <c r="A46" s="61"/>
      <c r="B46" s="62">
        <v>1</v>
      </c>
      <c r="C46" s="68" t="s">
        <v>78</v>
      </c>
      <c r="D46" s="68" t="s">
        <v>61</v>
      </c>
      <c r="E46" s="68"/>
      <c r="F46" s="68">
        <v>106000</v>
      </c>
      <c r="G46" s="68">
        <v>800</v>
      </c>
      <c r="H46" s="68">
        <v>450</v>
      </c>
      <c r="I46" s="68">
        <v>422</v>
      </c>
      <c r="J46" s="68">
        <v>4</v>
      </c>
      <c r="K46" s="69">
        <f>ROUND((G46*H46*I46)/1000000,3)</f>
        <v>151.91999999999999</v>
      </c>
      <c r="L46" s="70">
        <f>((G46*H46)/10000)*J46</f>
        <v>144</v>
      </c>
      <c r="M46" s="16">
        <f>L46/4</f>
        <v>36</v>
      </c>
      <c r="N46" s="17" t="e">
        <f>IF(Y46&lt;=#REF!,1,0)</f>
        <v>#REF!</v>
      </c>
      <c r="O46" s="17" t="e">
        <f>IF(Z46&lt;=#REF!,1,0)</f>
        <v>#REF!</v>
      </c>
      <c r="P46" s="17" t="e">
        <f>IF(AA46&lt;=#REF!,1,0)</f>
        <v>#REF!</v>
      </c>
      <c r="Q46" s="17" t="e">
        <f>IF(AB46&lt;=#REF!,1,0)</f>
        <v>#REF!</v>
      </c>
      <c r="R46" s="16" t="e">
        <f>SUM(M46*N46)+SUM(M46*O46)+SUM(M46*P46)+SUM(Q46*M46)</f>
        <v>#REF!</v>
      </c>
      <c r="S46" s="16" t="e">
        <f>N46*M46</f>
        <v>#REF!</v>
      </c>
      <c r="T46" s="16" t="e">
        <f>O46*M46</f>
        <v>#REF!</v>
      </c>
      <c r="U46" s="16" t="e">
        <f>P46*M46</f>
        <v>#REF!</v>
      </c>
      <c r="V46" s="16" t="e">
        <f>Q46*M46</f>
        <v>#REF!</v>
      </c>
      <c r="W46" s="70">
        <f>L46+3*((8*2+1.5*3)*1.5)+6*(4.1*1.5)</f>
        <v>273.14999999999998</v>
      </c>
      <c r="X46" s="70"/>
      <c r="Y46" s="58" t="s">
        <v>140</v>
      </c>
      <c r="Z46" s="58" t="s">
        <v>140</v>
      </c>
      <c r="AA46" s="58" t="s">
        <v>140</v>
      </c>
      <c r="AB46" s="58" t="s">
        <v>140</v>
      </c>
      <c r="AC46" s="68" t="s">
        <v>34</v>
      </c>
    </row>
    <row r="47" spans="1:29" s="77" customFormat="1" ht="15.75" thickBot="1">
      <c r="A47" s="93" t="s">
        <v>79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20"/>
      <c r="M47" s="21"/>
      <c r="N47" s="22"/>
      <c r="O47" s="22"/>
      <c r="P47" s="22"/>
      <c r="Q47" s="22"/>
      <c r="R47" s="21"/>
      <c r="S47" s="23"/>
      <c r="T47" s="23"/>
      <c r="U47" s="23"/>
      <c r="V47" s="23"/>
      <c r="W47" s="20"/>
      <c r="X47" s="20"/>
      <c r="Y47" s="37"/>
      <c r="Z47" s="37"/>
      <c r="AA47" s="37"/>
      <c r="AB47" s="37"/>
      <c r="AC47" s="75"/>
    </row>
    <row r="48" spans="1:29" s="77" customFormat="1" ht="15.75" thickBot="1">
      <c r="A48" s="108"/>
      <c r="B48" s="62">
        <v>1</v>
      </c>
      <c r="C48" s="68" t="s">
        <v>80</v>
      </c>
      <c r="D48" s="68" t="s">
        <v>4</v>
      </c>
      <c r="E48" s="68">
        <v>3150</v>
      </c>
      <c r="F48" s="68">
        <v>2750</v>
      </c>
      <c r="G48" s="68">
        <v>282</v>
      </c>
      <c r="H48" s="68">
        <v>204</v>
      </c>
      <c r="I48" s="68">
        <v>256</v>
      </c>
      <c r="J48" s="68">
        <v>4</v>
      </c>
      <c r="K48" s="69">
        <f>ROUND((G48*H48*I48)/1000000,3)</f>
        <v>14.727</v>
      </c>
      <c r="L48" s="70">
        <f>((G48*H48)/10000)*J48</f>
        <v>23.011199999999999</v>
      </c>
      <c r="M48" s="16">
        <f>L48/4</f>
        <v>5.7527999999999997</v>
      </c>
      <c r="N48" s="17" t="e">
        <f>IF(Y48&lt;=#REF!,1,0)</f>
        <v>#REF!</v>
      </c>
      <c r="O48" s="17" t="e">
        <f>IF(Z48&lt;=#REF!,1,0)</f>
        <v>#REF!</v>
      </c>
      <c r="P48" s="17" t="e">
        <f>IF(AA48&lt;=#REF!,1,0)</f>
        <v>#REF!</v>
      </c>
      <c r="Q48" s="17" t="e">
        <f>IF(AB48&lt;=#REF!,1,0)</f>
        <v>#REF!</v>
      </c>
      <c r="R48" s="16" t="e">
        <f>SUM(M48*N48)+SUM(M48*O48)+SUM(M48*P48)+SUM(Q48*M48)</f>
        <v>#REF!</v>
      </c>
      <c r="S48" s="16" t="e">
        <f>N48*M48</f>
        <v>#REF!</v>
      </c>
      <c r="T48" s="16" t="e">
        <f>O48*M48</f>
        <v>#REF!</v>
      </c>
      <c r="U48" s="16" t="e">
        <f>P48*M48</f>
        <v>#REF!</v>
      </c>
      <c r="V48" s="16" t="e">
        <f>Q48*M48</f>
        <v>#REF!</v>
      </c>
      <c r="W48" s="70">
        <f>J48*(((G48+50)*(H48+50))/10000)</f>
        <v>33.731200000000001</v>
      </c>
      <c r="X48" s="70"/>
      <c r="Y48" s="58" t="s">
        <v>140</v>
      </c>
      <c r="Z48" s="58" t="s">
        <v>140</v>
      </c>
      <c r="AA48" s="58" t="s">
        <v>140</v>
      </c>
      <c r="AB48" s="58" t="s">
        <v>140</v>
      </c>
      <c r="AC48" s="67" t="s">
        <v>48</v>
      </c>
    </row>
    <row r="49" spans="1:29" s="77" customFormat="1" ht="15.75" thickBot="1">
      <c r="A49" s="108"/>
      <c r="B49" s="62">
        <v>2</v>
      </c>
      <c r="C49" s="68" t="s">
        <v>81</v>
      </c>
      <c r="D49" s="68" t="s">
        <v>4</v>
      </c>
      <c r="E49" s="68">
        <v>1640</v>
      </c>
      <c r="F49" s="68">
        <v>1340</v>
      </c>
      <c r="G49" s="68">
        <v>239</v>
      </c>
      <c r="H49" s="68">
        <v>110</v>
      </c>
      <c r="I49" s="68">
        <v>259</v>
      </c>
      <c r="J49" s="68">
        <v>4</v>
      </c>
      <c r="K49" s="69">
        <f>ROUND((G49*H49*I49)/1000000,3)</f>
        <v>6.8090000000000002</v>
      </c>
      <c r="L49" s="70">
        <f>((G49*H49)/10000)*J49</f>
        <v>10.516</v>
      </c>
      <c r="M49" s="16">
        <f>L49/4</f>
        <v>2.629</v>
      </c>
      <c r="N49" s="17" t="e">
        <f>IF(Y49&lt;=#REF!,1,0)</f>
        <v>#REF!</v>
      </c>
      <c r="O49" s="17" t="e">
        <f>IF(Z49&lt;=#REF!,1,0)</f>
        <v>#REF!</v>
      </c>
      <c r="P49" s="17" t="e">
        <f>IF(AA49&lt;=#REF!,1,0)</f>
        <v>#REF!</v>
      </c>
      <c r="Q49" s="17" t="e">
        <f>IF(AB49&lt;=#REF!,1,0)</f>
        <v>#REF!</v>
      </c>
      <c r="R49" s="16" t="e">
        <f>SUM(M49*N49)+SUM(M49*O49)+SUM(M49*P49)+SUM(Q49*M49)</f>
        <v>#REF!</v>
      </c>
      <c r="S49" s="16" t="e">
        <f>N49*M49</f>
        <v>#REF!</v>
      </c>
      <c r="T49" s="16" t="e">
        <f>O49*M49</f>
        <v>#REF!</v>
      </c>
      <c r="U49" s="16" t="e">
        <f>P49*M49</f>
        <v>#REF!</v>
      </c>
      <c r="V49" s="16" t="e">
        <f>Q49*M49</f>
        <v>#REF!</v>
      </c>
      <c r="W49" s="70">
        <f>J49*(((G49+50)*(H49+50))/10000)</f>
        <v>18.495999999999999</v>
      </c>
      <c r="X49" s="70"/>
      <c r="Y49" s="58" t="s">
        <v>140</v>
      </c>
      <c r="Z49" s="58" t="s">
        <v>140</v>
      </c>
      <c r="AA49" s="58" t="s">
        <v>140</v>
      </c>
      <c r="AB49" s="58" t="s">
        <v>140</v>
      </c>
      <c r="AC49" s="67" t="s">
        <v>48</v>
      </c>
    </row>
    <row r="50" spans="1:29" s="77" customFormat="1" ht="15.75" thickBot="1">
      <c r="A50" s="93" t="s">
        <v>82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20"/>
      <c r="M50" s="21"/>
      <c r="N50" s="22"/>
      <c r="O50" s="22"/>
      <c r="P50" s="22"/>
      <c r="Q50" s="22"/>
      <c r="R50" s="21"/>
      <c r="S50" s="23"/>
      <c r="T50" s="23"/>
      <c r="U50" s="23"/>
      <c r="V50" s="23"/>
      <c r="W50" s="20"/>
      <c r="X50" s="20"/>
      <c r="Y50" s="37"/>
      <c r="Z50" s="37"/>
      <c r="AA50" s="37"/>
      <c r="AB50" s="37"/>
      <c r="AC50" s="75"/>
    </row>
    <row r="51" spans="1:29" s="77" customFormat="1" ht="15.75" thickBot="1">
      <c r="A51" s="61"/>
      <c r="B51" s="26">
        <v>1</v>
      </c>
      <c r="C51" s="27" t="s">
        <v>2</v>
      </c>
      <c r="D51" s="28" t="s">
        <v>36</v>
      </c>
      <c r="E51" s="28"/>
      <c r="F51" s="29">
        <v>500</v>
      </c>
      <c r="G51" s="28">
        <v>100</v>
      </c>
      <c r="H51" s="28">
        <v>180</v>
      </c>
      <c r="I51" s="28">
        <v>220</v>
      </c>
      <c r="J51" s="63">
        <v>4</v>
      </c>
      <c r="K51" s="69">
        <f>ROUND((G51*H51*I51)/1000000,3)</f>
        <v>3.96</v>
      </c>
      <c r="L51" s="70">
        <f>((G51*H51)/10000)*J51</f>
        <v>7.2</v>
      </c>
      <c r="M51" s="16">
        <f>L51/4</f>
        <v>1.8</v>
      </c>
      <c r="N51" s="17" t="e">
        <f>IF(Y51&lt;=#REF!,1,0)</f>
        <v>#REF!</v>
      </c>
      <c r="O51" s="17" t="e">
        <f>IF(Z51&lt;=#REF!,1,0)</f>
        <v>#REF!</v>
      </c>
      <c r="P51" s="17" t="e">
        <f>IF(AA51&lt;=#REF!,1,0)</f>
        <v>#REF!</v>
      </c>
      <c r="Q51" s="17" t="e">
        <f>IF(AB51&lt;=#REF!,1,0)</f>
        <v>#REF!</v>
      </c>
      <c r="R51" s="16" t="e">
        <f>SUM(M51*N51)+SUM(M51*O51)+SUM(M51*P51)+SUM(Q51*M51)</f>
        <v>#REF!</v>
      </c>
      <c r="S51" s="16" t="e">
        <f>N51*M51</f>
        <v>#REF!</v>
      </c>
      <c r="T51" s="16" t="e">
        <f>O51*M51</f>
        <v>#REF!</v>
      </c>
      <c r="U51" s="16" t="e">
        <f>P51*M51</f>
        <v>#REF!</v>
      </c>
      <c r="V51" s="16" t="e">
        <f>Q51*M51</f>
        <v>#REF!</v>
      </c>
      <c r="W51" s="70">
        <f>J51*(((G51+50)*(H51+50))/10000)</f>
        <v>13.8</v>
      </c>
      <c r="X51" s="70" t="s">
        <v>33</v>
      </c>
      <c r="Y51" s="58">
        <v>40312</v>
      </c>
      <c r="Z51" s="58">
        <v>40312</v>
      </c>
      <c r="AA51" s="58">
        <v>40312</v>
      </c>
      <c r="AB51" s="58">
        <v>40312</v>
      </c>
      <c r="AC51" s="67" t="s">
        <v>48</v>
      </c>
    </row>
    <row r="52" spans="1:29" s="77" customFormat="1" ht="15.75" thickBot="1">
      <c r="A52" s="93" t="s">
        <v>83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20"/>
      <c r="M52" s="21"/>
      <c r="N52" s="22"/>
      <c r="O52" s="22"/>
      <c r="P52" s="22"/>
      <c r="Q52" s="22"/>
      <c r="R52" s="21"/>
      <c r="S52" s="23"/>
      <c r="T52" s="23"/>
      <c r="U52" s="23"/>
      <c r="V52" s="23"/>
      <c r="W52" s="20"/>
      <c r="X52" s="20"/>
      <c r="Y52" s="37"/>
      <c r="Z52" s="37"/>
      <c r="AA52" s="37"/>
      <c r="AB52" s="37"/>
      <c r="AC52" s="75"/>
    </row>
    <row r="53" spans="1:29" s="77" customFormat="1" ht="15.75" thickBot="1">
      <c r="A53" s="108"/>
      <c r="B53" s="26">
        <v>1</v>
      </c>
      <c r="C53" s="27" t="s">
        <v>84</v>
      </c>
      <c r="D53" s="28" t="s">
        <v>36</v>
      </c>
      <c r="E53" s="28">
        <v>7964.9</v>
      </c>
      <c r="F53" s="29">
        <v>6926</v>
      </c>
      <c r="G53" s="28">
        <v>462</v>
      </c>
      <c r="H53" s="28">
        <v>265</v>
      </c>
      <c r="I53" s="28">
        <v>325</v>
      </c>
      <c r="J53" s="63">
        <v>4</v>
      </c>
      <c r="K53" s="69">
        <f>ROUND((G53*H53*I53)/1000000,3)</f>
        <v>39.79</v>
      </c>
      <c r="L53" s="70">
        <f>((G53*H53)/10000)*J53</f>
        <v>48.972000000000001</v>
      </c>
      <c r="M53" s="16">
        <f>L53/4</f>
        <v>12.243</v>
      </c>
      <c r="N53" s="17" t="e">
        <f>IF(Y53&lt;=#REF!,1,0)</f>
        <v>#REF!</v>
      </c>
      <c r="O53" s="17" t="e">
        <f>IF(Z53&lt;=#REF!,1,0)</f>
        <v>#REF!</v>
      </c>
      <c r="P53" s="17" t="e">
        <f>IF(AA53&lt;=#REF!,1,0)</f>
        <v>#REF!</v>
      </c>
      <c r="Q53" s="17" t="e">
        <f>IF(AB53&lt;=#REF!,1,0)</f>
        <v>#REF!</v>
      </c>
      <c r="R53" s="16" t="e">
        <f>SUM(M53*N53)+SUM(M53*O53)+SUM(M53*P53)+SUM(Q53*M53)</f>
        <v>#REF!</v>
      </c>
      <c r="S53" s="16" t="e">
        <f>N53*M53</f>
        <v>#REF!</v>
      </c>
      <c r="T53" s="16" t="e">
        <f>O53*M53</f>
        <v>#REF!</v>
      </c>
      <c r="U53" s="16" t="e">
        <f>P53*M53</f>
        <v>#REF!</v>
      </c>
      <c r="V53" s="16" t="e">
        <f>Q53*M53</f>
        <v>#REF!</v>
      </c>
      <c r="W53" s="70">
        <f>J53*(((G53+50)*(H53+50))/10000)</f>
        <v>64.512</v>
      </c>
      <c r="X53" s="70" t="s">
        <v>42</v>
      </c>
      <c r="Y53" s="58" t="s">
        <v>140</v>
      </c>
      <c r="Z53" s="58" t="s">
        <v>140</v>
      </c>
      <c r="AA53" s="58">
        <v>40284</v>
      </c>
      <c r="AB53" s="58">
        <v>40368</v>
      </c>
      <c r="AC53" s="67" t="s">
        <v>48</v>
      </c>
    </row>
    <row r="54" spans="1:29" s="77" customFormat="1" ht="15.75" thickBot="1">
      <c r="A54" s="108"/>
      <c r="B54" s="26">
        <v>2</v>
      </c>
      <c r="C54" s="27" t="s">
        <v>85</v>
      </c>
      <c r="D54" s="28" t="s">
        <v>36</v>
      </c>
      <c r="E54" s="28">
        <v>2105</v>
      </c>
      <c r="F54" s="29">
        <v>2070</v>
      </c>
      <c r="G54" s="28">
        <v>453</v>
      </c>
      <c r="H54" s="28">
        <v>271</v>
      </c>
      <c r="I54" s="28">
        <v>277</v>
      </c>
      <c r="J54" s="63">
        <v>4</v>
      </c>
      <c r="K54" s="69">
        <f>ROUND((G54*H54*I54)/1000000,3)</f>
        <v>34.005000000000003</v>
      </c>
      <c r="L54" s="70">
        <f>((G54*H54)/10000)*J54</f>
        <v>49.105200000000004</v>
      </c>
      <c r="M54" s="16">
        <f>L54/4</f>
        <v>12.276300000000001</v>
      </c>
      <c r="N54" s="17" t="e">
        <f>IF(Y54&lt;=#REF!,1,0)</f>
        <v>#REF!</v>
      </c>
      <c r="O54" s="17" t="e">
        <f>IF(Z54&lt;=#REF!,1,0)</f>
        <v>#REF!</v>
      </c>
      <c r="P54" s="17" t="e">
        <f>IF(AA54&lt;=#REF!,1,0)</f>
        <v>#REF!</v>
      </c>
      <c r="Q54" s="17" t="e">
        <f>IF(AB54&lt;=#REF!,1,0)</f>
        <v>#REF!</v>
      </c>
      <c r="R54" s="16" t="e">
        <f>SUM(M54*N54)+SUM(M54*O54)+SUM(M54*P54)+SUM(Q54*M54)</f>
        <v>#REF!</v>
      </c>
      <c r="S54" s="16" t="e">
        <f>N54*M54</f>
        <v>#REF!</v>
      </c>
      <c r="T54" s="16" t="e">
        <f>O54*M54</f>
        <v>#REF!</v>
      </c>
      <c r="U54" s="16" t="e">
        <f>P54*M54</f>
        <v>#REF!</v>
      </c>
      <c r="V54" s="16" t="e">
        <f>Q54*M54</f>
        <v>#REF!</v>
      </c>
      <c r="W54" s="70">
        <f>J54*(((G54+50)*(H54+50))/10000)</f>
        <v>64.5852</v>
      </c>
      <c r="X54" s="70" t="s">
        <v>42</v>
      </c>
      <c r="Y54" s="58" t="s">
        <v>140</v>
      </c>
      <c r="Z54" s="58" t="s">
        <v>140</v>
      </c>
      <c r="AA54" s="58">
        <v>40284</v>
      </c>
      <c r="AB54" s="58">
        <v>40368</v>
      </c>
      <c r="AC54" s="67" t="s">
        <v>48</v>
      </c>
    </row>
    <row r="55" spans="1:29" s="77" customFormat="1" ht="15.75" thickBot="1">
      <c r="A55" s="108"/>
      <c r="B55" s="26">
        <v>3</v>
      </c>
      <c r="C55" s="27" t="s">
        <v>86</v>
      </c>
      <c r="D55" s="28" t="s">
        <v>36</v>
      </c>
      <c r="E55" s="28">
        <v>3025</v>
      </c>
      <c r="F55" s="29">
        <v>2750</v>
      </c>
      <c r="G55" s="28">
        <v>500</v>
      </c>
      <c r="H55" s="28">
        <v>370</v>
      </c>
      <c r="I55" s="28">
        <v>237</v>
      </c>
      <c r="J55" s="63">
        <v>4</v>
      </c>
      <c r="K55" s="69">
        <f>ROUND((G55*H55*I55)/1000000,3)</f>
        <v>43.844999999999999</v>
      </c>
      <c r="L55" s="70">
        <f>((G55*H55)/10000)*J55</f>
        <v>74</v>
      </c>
      <c r="M55" s="16">
        <f>L55/4</f>
        <v>18.5</v>
      </c>
      <c r="N55" s="17" t="e">
        <f>IF(Y55&lt;=#REF!,1,0)</f>
        <v>#REF!</v>
      </c>
      <c r="O55" s="17" t="e">
        <f>IF(Z55&lt;=#REF!,1,0)</f>
        <v>#REF!</v>
      </c>
      <c r="P55" s="17" t="e">
        <f>IF(AA55&lt;=#REF!,1,0)</f>
        <v>#REF!</v>
      </c>
      <c r="Q55" s="17" t="e">
        <f>IF(AB55&lt;=#REF!,1,0)</f>
        <v>#REF!</v>
      </c>
      <c r="R55" s="16" t="e">
        <f>SUM(M55*N55)+SUM(M55*O55)+SUM(M55*P55)+SUM(Q55*M55)</f>
        <v>#REF!</v>
      </c>
      <c r="S55" s="16" t="e">
        <f>N55*M55</f>
        <v>#REF!</v>
      </c>
      <c r="T55" s="16" t="e">
        <f>O55*M55</f>
        <v>#REF!</v>
      </c>
      <c r="U55" s="16" t="e">
        <f>P55*M55</f>
        <v>#REF!</v>
      </c>
      <c r="V55" s="16" t="e">
        <f>Q55*M55</f>
        <v>#REF!</v>
      </c>
      <c r="W55" s="70">
        <f>J55*(((G55+50)*(H55+50))/10000)</f>
        <v>92.4</v>
      </c>
      <c r="X55" s="70" t="s">
        <v>42</v>
      </c>
      <c r="Y55" s="58" t="s">
        <v>140</v>
      </c>
      <c r="Z55" s="58" t="s">
        <v>140</v>
      </c>
      <c r="AA55" s="58">
        <v>40284</v>
      </c>
      <c r="AB55" s="58">
        <v>40368</v>
      </c>
      <c r="AC55" s="67" t="s">
        <v>48</v>
      </c>
    </row>
    <row r="56" spans="1:29" s="77" customFormat="1" ht="15.75" thickBot="1">
      <c r="A56" s="108"/>
      <c r="B56" s="26">
        <v>4</v>
      </c>
      <c r="C56" s="27" t="s">
        <v>87</v>
      </c>
      <c r="D56" s="28" t="s">
        <v>36</v>
      </c>
      <c r="E56" s="28">
        <v>1100</v>
      </c>
      <c r="F56" s="29">
        <v>1000</v>
      </c>
      <c r="G56" s="28">
        <v>260</v>
      </c>
      <c r="H56" s="28">
        <v>115</v>
      </c>
      <c r="I56" s="28">
        <v>251</v>
      </c>
      <c r="J56" s="63">
        <v>4</v>
      </c>
      <c r="K56" s="69">
        <f>ROUND((G56*H56*I56)/1000000,3)</f>
        <v>7.5049999999999999</v>
      </c>
      <c r="L56" s="70">
        <f>((G56*H56)/10000)*J56</f>
        <v>11.96</v>
      </c>
      <c r="M56" s="16">
        <f>L56/4</f>
        <v>2.99</v>
      </c>
      <c r="N56" s="17" t="e">
        <f>IF(Y56&lt;=#REF!,1,0)</f>
        <v>#REF!</v>
      </c>
      <c r="O56" s="17" t="e">
        <f>IF(Z56&lt;=#REF!,1,0)</f>
        <v>#REF!</v>
      </c>
      <c r="P56" s="17" t="e">
        <f>IF(AA56&lt;=#REF!,1,0)</f>
        <v>#REF!</v>
      </c>
      <c r="Q56" s="17" t="e">
        <f>IF(AB56&lt;=#REF!,1,0)</f>
        <v>#REF!</v>
      </c>
      <c r="R56" s="16" t="e">
        <f>SUM(M56*N56)+SUM(M56*O56)+SUM(M56*P56)+SUM(Q56*M56)</f>
        <v>#REF!</v>
      </c>
      <c r="S56" s="16" t="e">
        <f>N56*M56</f>
        <v>#REF!</v>
      </c>
      <c r="T56" s="16" t="e">
        <f>O56*M56</f>
        <v>#REF!</v>
      </c>
      <c r="U56" s="16" t="e">
        <f>P56*M56</f>
        <v>#REF!</v>
      </c>
      <c r="V56" s="16" t="e">
        <f>Q56*M56</f>
        <v>#REF!</v>
      </c>
      <c r="W56" s="70">
        <f>J56*(((G56+50)*(H56+50))/10000)</f>
        <v>20.46</v>
      </c>
      <c r="X56" s="70" t="s">
        <v>42</v>
      </c>
      <c r="Y56" s="58" t="s">
        <v>140</v>
      </c>
      <c r="Z56" s="58" t="s">
        <v>140</v>
      </c>
      <c r="AA56" s="58">
        <v>40284</v>
      </c>
      <c r="AB56" s="58">
        <v>40368</v>
      </c>
      <c r="AC56" s="67" t="s">
        <v>48</v>
      </c>
    </row>
    <row r="57" spans="1:29" s="77" customFormat="1" ht="15.75" thickBot="1">
      <c r="A57" s="108"/>
      <c r="B57" s="26">
        <v>5</v>
      </c>
      <c r="C57" s="27" t="s">
        <v>139</v>
      </c>
      <c r="D57" s="28" t="s">
        <v>36</v>
      </c>
      <c r="E57" s="28">
        <v>700</v>
      </c>
      <c r="F57" s="29">
        <v>670</v>
      </c>
      <c r="G57" s="28">
        <v>518</v>
      </c>
      <c r="H57" s="28">
        <v>280</v>
      </c>
      <c r="I57" s="28">
        <v>75</v>
      </c>
      <c r="J57" s="63">
        <v>4</v>
      </c>
      <c r="K57" s="69">
        <f>ROUND((G57*H57*I57)/1000000,3)</f>
        <v>10.878</v>
      </c>
      <c r="L57" s="70">
        <f>((G57*H57)/10000)*J57</f>
        <v>58.015999999999998</v>
      </c>
      <c r="M57" s="16">
        <f>L57/4</f>
        <v>14.504</v>
      </c>
      <c r="N57" s="17" t="e">
        <f>IF(Y57&lt;=#REF!,1,0)</f>
        <v>#REF!</v>
      </c>
      <c r="O57" s="17" t="e">
        <f>IF(Z57&lt;=#REF!,1,0)</f>
        <v>#REF!</v>
      </c>
      <c r="P57" s="17" t="e">
        <f>IF(AA57&lt;=#REF!,1,0)</f>
        <v>#REF!</v>
      </c>
      <c r="Q57" s="17" t="e">
        <f>IF(AB57&lt;=#REF!,1,0)</f>
        <v>#REF!</v>
      </c>
      <c r="R57" s="16" t="e">
        <f>SUM(M57*N57)+SUM(M57*O57)+SUM(M57*P57)+SUM(Q57*M57)</f>
        <v>#REF!</v>
      </c>
      <c r="S57" s="16" t="e">
        <f>N57*M57</f>
        <v>#REF!</v>
      </c>
      <c r="T57" s="16" t="e">
        <f>O57*M57</f>
        <v>#REF!</v>
      </c>
      <c r="U57" s="16" t="e">
        <f>P57*M57</f>
        <v>#REF!</v>
      </c>
      <c r="V57" s="16" t="e">
        <f>Q57*M57</f>
        <v>#REF!</v>
      </c>
      <c r="W57" s="70">
        <f>J57*(((G57+50)*(H57+50))/10000)</f>
        <v>74.975999999999999</v>
      </c>
      <c r="X57" s="70" t="s">
        <v>42</v>
      </c>
      <c r="Y57" s="58" t="s">
        <v>140</v>
      </c>
      <c r="Z57" s="58" t="s">
        <v>140</v>
      </c>
      <c r="AA57" s="58">
        <v>40284</v>
      </c>
      <c r="AB57" s="58">
        <v>40368</v>
      </c>
      <c r="AC57" s="67" t="s">
        <v>48</v>
      </c>
    </row>
    <row r="58" spans="1:29" s="77" customFormat="1" ht="15.75" thickBot="1">
      <c r="A58" s="119" t="s">
        <v>88</v>
      </c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20"/>
      <c r="M58" s="21"/>
      <c r="N58" s="22"/>
      <c r="O58" s="22"/>
      <c r="P58" s="22"/>
      <c r="Q58" s="22"/>
      <c r="R58" s="21"/>
      <c r="S58" s="23"/>
      <c r="T58" s="23"/>
      <c r="U58" s="23"/>
      <c r="V58" s="23"/>
      <c r="W58" s="20"/>
      <c r="X58" s="20"/>
      <c r="Y58" s="37"/>
      <c r="Z58" s="37"/>
      <c r="AA58" s="37"/>
      <c r="AB58" s="37"/>
      <c r="AC58" s="75"/>
    </row>
    <row r="59" spans="1:29" s="77" customFormat="1" ht="15.75" thickBot="1">
      <c r="A59" s="120"/>
      <c r="B59" s="26">
        <v>1</v>
      </c>
      <c r="C59" s="63" t="s">
        <v>89</v>
      </c>
      <c r="D59" s="28" t="s">
        <v>50</v>
      </c>
      <c r="E59" s="27">
        <v>690</v>
      </c>
      <c r="F59" s="32">
        <v>600</v>
      </c>
      <c r="G59" s="28">
        <v>321</v>
      </c>
      <c r="H59" s="28">
        <v>151</v>
      </c>
      <c r="I59" s="28">
        <v>215</v>
      </c>
      <c r="J59" s="30">
        <v>4</v>
      </c>
      <c r="K59" s="31">
        <f t="shared" ref="K59:K91" si="4">ROUND((G59*H59*I59)/1000000,3)</f>
        <v>10.420999999999999</v>
      </c>
      <c r="L59" s="70">
        <f t="shared" ref="L59:L91" si="5">((G59*H59)/10000)*J59</f>
        <v>19.388400000000001</v>
      </c>
      <c r="M59" s="16">
        <f t="shared" ref="M59:M96" si="6">L59/4</f>
        <v>4.8471000000000002</v>
      </c>
      <c r="N59" s="17" t="e">
        <f>IF(Y59&lt;=#REF!,1,0)</f>
        <v>#REF!</v>
      </c>
      <c r="O59" s="17" t="e">
        <f>IF(Z59&lt;=#REF!,1,0)</f>
        <v>#REF!</v>
      </c>
      <c r="P59" s="17" t="e">
        <f>IF(AA59&lt;=#REF!,1,0)</f>
        <v>#REF!</v>
      </c>
      <c r="Q59" s="17" t="e">
        <f>IF(AB59&lt;=#REF!,1,0)</f>
        <v>#REF!</v>
      </c>
      <c r="R59" s="16" t="e">
        <f t="shared" ref="R59:R96" si="7">SUM(M59*N59)+SUM(M59*O59)+SUM(M59*P59)+SUM(Q59*M59)</f>
        <v>#REF!</v>
      </c>
      <c r="S59" s="16" t="e">
        <f t="shared" ref="S59:S96" si="8">N59*M59</f>
        <v>#REF!</v>
      </c>
      <c r="T59" s="16" t="e">
        <f t="shared" ref="T59:T96" si="9">O59*M59</f>
        <v>#REF!</v>
      </c>
      <c r="U59" s="16" t="e">
        <f t="shared" ref="U59:U96" si="10">P59*M59</f>
        <v>#REF!</v>
      </c>
      <c r="V59" s="16" t="e">
        <f t="shared" ref="V59:V96" si="11">Q59*M59</f>
        <v>#REF!</v>
      </c>
      <c r="W59" s="70">
        <f t="shared" ref="W59:W77" si="12">J59*(((G59+50)*(H59+50))/10000)</f>
        <v>29.828399999999998</v>
      </c>
      <c r="X59" s="70" t="s">
        <v>42</v>
      </c>
      <c r="Y59" s="58" t="s">
        <v>140</v>
      </c>
      <c r="Z59" s="58" t="s">
        <v>140</v>
      </c>
      <c r="AA59" s="58">
        <v>40298</v>
      </c>
      <c r="AB59" s="58">
        <v>40382</v>
      </c>
      <c r="AC59" s="67" t="s">
        <v>48</v>
      </c>
    </row>
    <row r="60" spans="1:29" s="77" customFormat="1" ht="15.75" thickBot="1">
      <c r="A60" s="120"/>
      <c r="B60" s="26">
        <v>2</v>
      </c>
      <c r="C60" s="63" t="s">
        <v>90</v>
      </c>
      <c r="D60" s="28" t="s">
        <v>50</v>
      </c>
      <c r="E60" s="27">
        <v>690</v>
      </c>
      <c r="F60" s="32">
        <v>600</v>
      </c>
      <c r="G60" s="28">
        <v>321</v>
      </c>
      <c r="H60" s="28">
        <v>151</v>
      </c>
      <c r="I60" s="28">
        <v>215</v>
      </c>
      <c r="J60" s="30">
        <v>4</v>
      </c>
      <c r="K60" s="31">
        <f t="shared" si="4"/>
        <v>10.420999999999999</v>
      </c>
      <c r="L60" s="70">
        <f t="shared" si="5"/>
        <v>19.388400000000001</v>
      </c>
      <c r="M60" s="16">
        <f t="shared" si="6"/>
        <v>4.8471000000000002</v>
      </c>
      <c r="N60" s="17" t="e">
        <f>IF(Y60&lt;=#REF!,1,0)</f>
        <v>#REF!</v>
      </c>
      <c r="O60" s="17" t="e">
        <f>IF(Z60&lt;=#REF!,1,0)</f>
        <v>#REF!</v>
      </c>
      <c r="P60" s="17" t="e">
        <f>IF(AA60&lt;=#REF!,1,0)</f>
        <v>#REF!</v>
      </c>
      <c r="Q60" s="17" t="e">
        <f>IF(AB60&lt;=#REF!,1,0)</f>
        <v>#REF!</v>
      </c>
      <c r="R60" s="16" t="e">
        <f t="shared" si="7"/>
        <v>#REF!</v>
      </c>
      <c r="S60" s="16" t="e">
        <f t="shared" si="8"/>
        <v>#REF!</v>
      </c>
      <c r="T60" s="16" t="e">
        <f t="shared" si="9"/>
        <v>#REF!</v>
      </c>
      <c r="U60" s="16" t="e">
        <f t="shared" si="10"/>
        <v>#REF!</v>
      </c>
      <c r="V60" s="16" t="e">
        <f t="shared" si="11"/>
        <v>#REF!</v>
      </c>
      <c r="W60" s="70">
        <f t="shared" si="12"/>
        <v>29.828399999999998</v>
      </c>
      <c r="X60" s="70" t="s">
        <v>42</v>
      </c>
      <c r="Y60" s="58" t="s">
        <v>140</v>
      </c>
      <c r="Z60" s="58" t="s">
        <v>140</v>
      </c>
      <c r="AA60" s="58">
        <v>40298</v>
      </c>
      <c r="AB60" s="58">
        <v>40382</v>
      </c>
      <c r="AC60" s="67" t="s">
        <v>48</v>
      </c>
    </row>
    <row r="61" spans="1:29" s="77" customFormat="1" ht="15.75" thickBot="1">
      <c r="A61" s="120"/>
      <c r="B61" s="26">
        <v>3</v>
      </c>
      <c r="C61" s="63" t="s">
        <v>91</v>
      </c>
      <c r="D61" s="28" t="s">
        <v>50</v>
      </c>
      <c r="E61" s="27">
        <v>3160</v>
      </c>
      <c r="F61" s="32">
        <v>2960</v>
      </c>
      <c r="G61" s="28">
        <v>357</v>
      </c>
      <c r="H61" s="28">
        <v>148</v>
      </c>
      <c r="I61" s="28">
        <v>377</v>
      </c>
      <c r="J61" s="30">
        <v>4</v>
      </c>
      <c r="K61" s="31">
        <f t="shared" si="4"/>
        <v>19.919</v>
      </c>
      <c r="L61" s="70">
        <f t="shared" si="5"/>
        <v>21.134399999999999</v>
      </c>
      <c r="M61" s="16">
        <f t="shared" si="6"/>
        <v>5.2835999999999999</v>
      </c>
      <c r="N61" s="17" t="e">
        <f>IF(Y61&lt;=#REF!,1,0)</f>
        <v>#REF!</v>
      </c>
      <c r="O61" s="17" t="e">
        <f>IF(Z61&lt;=#REF!,1,0)</f>
        <v>#REF!</v>
      </c>
      <c r="P61" s="17" t="e">
        <f>IF(AA61&lt;=#REF!,1,0)</f>
        <v>#REF!</v>
      </c>
      <c r="Q61" s="17" t="e">
        <f>IF(AB61&lt;=#REF!,1,0)</f>
        <v>#REF!</v>
      </c>
      <c r="R61" s="16" t="e">
        <f t="shared" si="7"/>
        <v>#REF!</v>
      </c>
      <c r="S61" s="16" t="e">
        <f t="shared" si="8"/>
        <v>#REF!</v>
      </c>
      <c r="T61" s="16" t="e">
        <f t="shared" si="9"/>
        <v>#REF!</v>
      </c>
      <c r="U61" s="16" t="e">
        <f t="shared" si="10"/>
        <v>#REF!</v>
      </c>
      <c r="V61" s="16" t="e">
        <f t="shared" si="11"/>
        <v>#REF!</v>
      </c>
      <c r="W61" s="70">
        <f t="shared" si="12"/>
        <v>32.234400000000001</v>
      </c>
      <c r="X61" s="70" t="s">
        <v>42</v>
      </c>
      <c r="Y61" s="58" t="s">
        <v>140</v>
      </c>
      <c r="Z61" s="58" t="s">
        <v>140</v>
      </c>
      <c r="AA61" s="58">
        <v>40298</v>
      </c>
      <c r="AB61" s="58">
        <v>40382</v>
      </c>
      <c r="AC61" s="67" t="s">
        <v>48</v>
      </c>
    </row>
    <row r="62" spans="1:29" s="77" customFormat="1" ht="15.75" thickBot="1">
      <c r="A62" s="120"/>
      <c r="B62" s="26">
        <v>4</v>
      </c>
      <c r="C62" s="63" t="s">
        <v>92</v>
      </c>
      <c r="D62" s="28" t="s">
        <v>50</v>
      </c>
      <c r="E62" s="27">
        <v>1245</v>
      </c>
      <c r="F62" s="32">
        <v>1083</v>
      </c>
      <c r="G62" s="28">
        <v>470</v>
      </c>
      <c r="H62" s="28">
        <v>140</v>
      </c>
      <c r="I62" s="28">
        <v>180</v>
      </c>
      <c r="J62" s="30">
        <v>4</v>
      </c>
      <c r="K62" s="31">
        <f t="shared" si="4"/>
        <v>11.843999999999999</v>
      </c>
      <c r="L62" s="70">
        <f t="shared" si="5"/>
        <v>26.32</v>
      </c>
      <c r="M62" s="16">
        <f t="shared" si="6"/>
        <v>6.58</v>
      </c>
      <c r="N62" s="17" t="e">
        <f>IF(Y62&lt;=#REF!,1,0)</f>
        <v>#REF!</v>
      </c>
      <c r="O62" s="17" t="e">
        <f>IF(Z62&lt;=#REF!,1,0)</f>
        <v>#REF!</v>
      </c>
      <c r="P62" s="17" t="e">
        <f>IF(AA62&lt;=#REF!,1,0)</f>
        <v>#REF!</v>
      </c>
      <c r="Q62" s="17" t="e">
        <f>IF(AB62&lt;=#REF!,1,0)</f>
        <v>#REF!</v>
      </c>
      <c r="R62" s="16" t="e">
        <f t="shared" si="7"/>
        <v>#REF!</v>
      </c>
      <c r="S62" s="16" t="e">
        <f t="shared" si="8"/>
        <v>#REF!</v>
      </c>
      <c r="T62" s="16" t="e">
        <f t="shared" si="9"/>
        <v>#REF!</v>
      </c>
      <c r="U62" s="16" t="e">
        <f t="shared" si="10"/>
        <v>#REF!</v>
      </c>
      <c r="V62" s="16" t="e">
        <f t="shared" si="11"/>
        <v>#REF!</v>
      </c>
      <c r="W62" s="70">
        <f t="shared" si="12"/>
        <v>39.520000000000003</v>
      </c>
      <c r="X62" s="70" t="s">
        <v>42</v>
      </c>
      <c r="Y62" s="58" t="s">
        <v>140</v>
      </c>
      <c r="Z62" s="58" t="s">
        <v>140</v>
      </c>
      <c r="AA62" s="58">
        <v>40298</v>
      </c>
      <c r="AB62" s="58">
        <v>40382</v>
      </c>
      <c r="AC62" s="67" t="s">
        <v>48</v>
      </c>
    </row>
    <row r="63" spans="1:29" s="77" customFormat="1" ht="15.75" thickBot="1">
      <c r="A63" s="120"/>
      <c r="B63" s="26">
        <v>5</v>
      </c>
      <c r="C63" s="63" t="s">
        <v>93</v>
      </c>
      <c r="D63" s="28" t="s">
        <v>94</v>
      </c>
      <c r="E63" s="27">
        <v>1750</v>
      </c>
      <c r="F63" s="32">
        <v>1850</v>
      </c>
      <c r="G63" s="28">
        <v>232</v>
      </c>
      <c r="H63" s="28">
        <v>126</v>
      </c>
      <c r="I63" s="28">
        <v>245</v>
      </c>
      <c r="J63" s="30">
        <v>4</v>
      </c>
      <c r="K63" s="31">
        <f t="shared" si="4"/>
        <v>7.1619999999999999</v>
      </c>
      <c r="L63" s="70">
        <f t="shared" si="5"/>
        <v>11.6928</v>
      </c>
      <c r="M63" s="16">
        <f t="shared" si="6"/>
        <v>2.9232</v>
      </c>
      <c r="N63" s="17" t="e">
        <f>IF(Y63&lt;=#REF!,1,0)</f>
        <v>#REF!</v>
      </c>
      <c r="O63" s="17" t="e">
        <f>IF(Z63&lt;=#REF!,1,0)</f>
        <v>#REF!</v>
      </c>
      <c r="P63" s="17" t="e">
        <f>IF(AA63&lt;=#REF!,1,0)</f>
        <v>#REF!</v>
      </c>
      <c r="Q63" s="17" t="e">
        <f>IF(AB63&lt;=#REF!,1,0)</f>
        <v>#REF!</v>
      </c>
      <c r="R63" s="16" t="e">
        <f t="shared" si="7"/>
        <v>#REF!</v>
      </c>
      <c r="S63" s="16" t="e">
        <f t="shared" si="8"/>
        <v>#REF!</v>
      </c>
      <c r="T63" s="16" t="e">
        <f t="shared" si="9"/>
        <v>#REF!</v>
      </c>
      <c r="U63" s="16" t="e">
        <f t="shared" si="10"/>
        <v>#REF!</v>
      </c>
      <c r="V63" s="16" t="e">
        <f t="shared" si="11"/>
        <v>#REF!</v>
      </c>
      <c r="W63" s="70">
        <f t="shared" si="12"/>
        <v>19.852799999999998</v>
      </c>
      <c r="X63" s="70" t="s">
        <v>42</v>
      </c>
      <c r="Y63" s="58">
        <v>40284</v>
      </c>
      <c r="Z63" s="58">
        <v>40284</v>
      </c>
      <c r="AA63" s="58">
        <v>40298</v>
      </c>
      <c r="AB63" s="58">
        <v>40382</v>
      </c>
      <c r="AC63" s="67" t="s">
        <v>48</v>
      </c>
    </row>
    <row r="64" spans="1:29" s="77" customFormat="1" ht="15.75" thickBot="1">
      <c r="A64" s="120"/>
      <c r="B64" s="26">
        <v>6</v>
      </c>
      <c r="C64" s="63" t="s">
        <v>93</v>
      </c>
      <c r="D64" s="28" t="s">
        <v>94</v>
      </c>
      <c r="E64" s="27">
        <v>1750</v>
      </c>
      <c r="F64" s="32">
        <v>1850</v>
      </c>
      <c r="G64" s="28">
        <v>232</v>
      </c>
      <c r="H64" s="28">
        <v>126</v>
      </c>
      <c r="I64" s="28">
        <v>245</v>
      </c>
      <c r="J64" s="30">
        <v>4</v>
      </c>
      <c r="K64" s="31">
        <f t="shared" si="4"/>
        <v>7.1619999999999999</v>
      </c>
      <c r="L64" s="70">
        <f t="shared" si="5"/>
        <v>11.6928</v>
      </c>
      <c r="M64" s="16">
        <f t="shared" si="6"/>
        <v>2.9232</v>
      </c>
      <c r="N64" s="17" t="e">
        <f>IF(Y64&lt;=#REF!,1,0)</f>
        <v>#REF!</v>
      </c>
      <c r="O64" s="17" t="e">
        <f>IF(Z64&lt;=#REF!,1,0)</f>
        <v>#REF!</v>
      </c>
      <c r="P64" s="17" t="e">
        <f>IF(AA64&lt;=#REF!,1,0)</f>
        <v>#REF!</v>
      </c>
      <c r="Q64" s="17" t="e">
        <f>IF(AB64&lt;=#REF!,1,0)</f>
        <v>#REF!</v>
      </c>
      <c r="R64" s="16" t="e">
        <f t="shared" si="7"/>
        <v>#REF!</v>
      </c>
      <c r="S64" s="16" t="e">
        <f t="shared" si="8"/>
        <v>#REF!</v>
      </c>
      <c r="T64" s="16" t="e">
        <f t="shared" si="9"/>
        <v>#REF!</v>
      </c>
      <c r="U64" s="16" t="e">
        <f t="shared" si="10"/>
        <v>#REF!</v>
      </c>
      <c r="V64" s="16" t="e">
        <f t="shared" si="11"/>
        <v>#REF!</v>
      </c>
      <c r="W64" s="70">
        <f t="shared" si="12"/>
        <v>19.852799999999998</v>
      </c>
      <c r="X64" s="70" t="s">
        <v>42</v>
      </c>
      <c r="Y64" s="58">
        <v>40284</v>
      </c>
      <c r="Z64" s="58">
        <v>40284</v>
      </c>
      <c r="AA64" s="58">
        <v>40298</v>
      </c>
      <c r="AB64" s="58">
        <v>40382</v>
      </c>
      <c r="AC64" s="67" t="s">
        <v>48</v>
      </c>
    </row>
    <row r="65" spans="1:29" s="77" customFormat="1" ht="15.75" thickBot="1">
      <c r="A65" s="120"/>
      <c r="B65" s="26">
        <v>7</v>
      </c>
      <c r="C65" s="63" t="s">
        <v>93</v>
      </c>
      <c r="D65" s="28" t="s">
        <v>94</v>
      </c>
      <c r="E65" s="27">
        <v>1750</v>
      </c>
      <c r="F65" s="32">
        <v>1850</v>
      </c>
      <c r="G65" s="28">
        <v>232</v>
      </c>
      <c r="H65" s="28">
        <v>126</v>
      </c>
      <c r="I65" s="28">
        <v>245</v>
      </c>
      <c r="J65" s="63">
        <v>4</v>
      </c>
      <c r="K65" s="69">
        <f t="shared" si="4"/>
        <v>7.1619999999999999</v>
      </c>
      <c r="L65" s="70">
        <f t="shared" si="5"/>
        <v>11.6928</v>
      </c>
      <c r="M65" s="16">
        <f t="shared" si="6"/>
        <v>2.9232</v>
      </c>
      <c r="N65" s="17" t="e">
        <f>IF(Y65&lt;=#REF!,1,0)</f>
        <v>#REF!</v>
      </c>
      <c r="O65" s="17" t="e">
        <f>IF(Z65&lt;=#REF!,1,0)</f>
        <v>#REF!</v>
      </c>
      <c r="P65" s="17" t="e">
        <f>IF(AA65&lt;=#REF!,1,0)</f>
        <v>#REF!</v>
      </c>
      <c r="Q65" s="17" t="e">
        <f>IF(AB65&lt;=#REF!,1,0)</f>
        <v>#REF!</v>
      </c>
      <c r="R65" s="16" t="e">
        <f t="shared" si="7"/>
        <v>#REF!</v>
      </c>
      <c r="S65" s="16" t="e">
        <f t="shared" si="8"/>
        <v>#REF!</v>
      </c>
      <c r="T65" s="16" t="e">
        <f t="shared" si="9"/>
        <v>#REF!</v>
      </c>
      <c r="U65" s="16" t="e">
        <f t="shared" si="10"/>
        <v>#REF!</v>
      </c>
      <c r="V65" s="16" t="e">
        <f t="shared" si="11"/>
        <v>#REF!</v>
      </c>
      <c r="W65" s="70">
        <f t="shared" si="12"/>
        <v>19.852799999999998</v>
      </c>
      <c r="X65" s="70" t="s">
        <v>42</v>
      </c>
      <c r="Y65" s="58">
        <v>40284</v>
      </c>
      <c r="Z65" s="58">
        <v>40284</v>
      </c>
      <c r="AA65" s="58">
        <v>40298</v>
      </c>
      <c r="AB65" s="58">
        <v>40382</v>
      </c>
      <c r="AC65" s="67" t="s">
        <v>48</v>
      </c>
    </row>
    <row r="66" spans="1:29" s="77" customFormat="1" ht="15.75" thickBot="1">
      <c r="A66" s="120"/>
      <c r="B66" s="26">
        <v>8</v>
      </c>
      <c r="C66" s="63" t="s">
        <v>95</v>
      </c>
      <c r="D66" s="28" t="s">
        <v>50</v>
      </c>
      <c r="E66" s="27">
        <v>160</v>
      </c>
      <c r="F66" s="32">
        <v>120</v>
      </c>
      <c r="G66" s="28">
        <v>273</v>
      </c>
      <c r="H66" s="28">
        <v>90</v>
      </c>
      <c r="I66" s="28">
        <v>20</v>
      </c>
      <c r="J66" s="63">
        <v>4</v>
      </c>
      <c r="K66" s="69">
        <f t="shared" si="4"/>
        <v>0.49099999999999999</v>
      </c>
      <c r="L66" s="70">
        <f t="shared" si="5"/>
        <v>9.8279999999999994</v>
      </c>
      <c r="M66" s="16">
        <f t="shared" si="6"/>
        <v>2.4569999999999999</v>
      </c>
      <c r="N66" s="17" t="e">
        <f>IF(Y66&lt;=#REF!,1,0)</f>
        <v>#REF!</v>
      </c>
      <c r="O66" s="17" t="e">
        <f>IF(Z66&lt;=#REF!,1,0)</f>
        <v>#REF!</v>
      </c>
      <c r="P66" s="17" t="e">
        <f>IF(AA66&lt;=#REF!,1,0)</f>
        <v>#REF!</v>
      </c>
      <c r="Q66" s="17" t="e">
        <f>IF(AB66&lt;=#REF!,1,0)</f>
        <v>#REF!</v>
      </c>
      <c r="R66" s="16" t="e">
        <f t="shared" si="7"/>
        <v>#REF!</v>
      </c>
      <c r="S66" s="16" t="e">
        <f t="shared" si="8"/>
        <v>#REF!</v>
      </c>
      <c r="T66" s="16" t="e">
        <f t="shared" si="9"/>
        <v>#REF!</v>
      </c>
      <c r="U66" s="16" t="e">
        <f t="shared" si="10"/>
        <v>#REF!</v>
      </c>
      <c r="V66" s="16" t="e">
        <f t="shared" si="11"/>
        <v>#REF!</v>
      </c>
      <c r="W66" s="70">
        <f t="shared" si="12"/>
        <v>18.088000000000001</v>
      </c>
      <c r="X66" s="70" t="s">
        <v>42</v>
      </c>
      <c r="Y66" s="58" t="s">
        <v>140</v>
      </c>
      <c r="Z66" s="58" t="s">
        <v>140</v>
      </c>
      <c r="AA66" s="58">
        <v>40291</v>
      </c>
      <c r="AB66" s="58">
        <v>40382</v>
      </c>
      <c r="AC66" s="67" t="s">
        <v>48</v>
      </c>
    </row>
    <row r="67" spans="1:29" s="77" customFormat="1" ht="15.75" thickBot="1">
      <c r="A67" s="120"/>
      <c r="B67" s="26">
        <v>9</v>
      </c>
      <c r="C67" s="63" t="s">
        <v>96</v>
      </c>
      <c r="D67" s="28" t="s">
        <v>50</v>
      </c>
      <c r="E67" s="27">
        <v>1193</v>
      </c>
      <c r="F67" s="32">
        <v>1037</v>
      </c>
      <c r="G67" s="28">
        <v>271</v>
      </c>
      <c r="H67" s="28">
        <v>63</v>
      </c>
      <c r="I67" s="28">
        <v>25</v>
      </c>
      <c r="J67" s="63">
        <v>4</v>
      </c>
      <c r="K67" s="69">
        <f t="shared" si="4"/>
        <v>0.42699999999999999</v>
      </c>
      <c r="L67" s="70">
        <f t="shared" si="5"/>
        <v>6.8292000000000002</v>
      </c>
      <c r="M67" s="16">
        <f t="shared" si="6"/>
        <v>1.7073</v>
      </c>
      <c r="N67" s="17" t="e">
        <f>IF(Y67&lt;=#REF!,1,0)</f>
        <v>#REF!</v>
      </c>
      <c r="O67" s="17" t="e">
        <f>IF(Z67&lt;=#REF!,1,0)</f>
        <v>#REF!</v>
      </c>
      <c r="P67" s="17" t="e">
        <f>IF(AA67&lt;=#REF!,1,0)</f>
        <v>#REF!</v>
      </c>
      <c r="Q67" s="17" t="e">
        <f>IF(AB67&lt;=#REF!,1,0)</f>
        <v>#REF!</v>
      </c>
      <c r="R67" s="16" t="e">
        <f t="shared" si="7"/>
        <v>#REF!</v>
      </c>
      <c r="S67" s="16" t="e">
        <f t="shared" si="8"/>
        <v>#REF!</v>
      </c>
      <c r="T67" s="16" t="e">
        <f t="shared" si="9"/>
        <v>#REF!</v>
      </c>
      <c r="U67" s="16" t="e">
        <f t="shared" si="10"/>
        <v>#REF!</v>
      </c>
      <c r="V67" s="16" t="e">
        <f t="shared" si="11"/>
        <v>#REF!</v>
      </c>
      <c r="W67" s="70">
        <f t="shared" si="12"/>
        <v>14.5092</v>
      </c>
      <c r="X67" s="70" t="s">
        <v>42</v>
      </c>
      <c r="Y67" s="58" t="s">
        <v>140</v>
      </c>
      <c r="Z67" s="58" t="s">
        <v>140</v>
      </c>
      <c r="AA67" s="58">
        <v>40291</v>
      </c>
      <c r="AB67" s="58">
        <v>40382</v>
      </c>
      <c r="AC67" s="67" t="s">
        <v>48</v>
      </c>
    </row>
    <row r="68" spans="1:29" s="77" customFormat="1" ht="15.75" thickBot="1">
      <c r="A68" s="120"/>
      <c r="B68" s="26">
        <v>10</v>
      </c>
      <c r="C68" s="63" t="s">
        <v>97</v>
      </c>
      <c r="D68" s="28" t="s">
        <v>50</v>
      </c>
      <c r="E68" s="27">
        <v>2001</v>
      </c>
      <c r="F68" s="32">
        <v>1740</v>
      </c>
      <c r="G68" s="28">
        <v>337</v>
      </c>
      <c r="H68" s="28">
        <v>156</v>
      </c>
      <c r="I68" s="28">
        <v>226</v>
      </c>
      <c r="J68" s="63">
        <v>4</v>
      </c>
      <c r="K68" s="69">
        <f t="shared" si="4"/>
        <v>11.881</v>
      </c>
      <c r="L68" s="70">
        <f t="shared" si="5"/>
        <v>21.0288</v>
      </c>
      <c r="M68" s="16">
        <f t="shared" si="6"/>
        <v>5.2572000000000001</v>
      </c>
      <c r="N68" s="17" t="e">
        <f>IF(Y68&lt;=#REF!,1,0)</f>
        <v>#REF!</v>
      </c>
      <c r="O68" s="17" t="e">
        <f>IF(Z68&lt;=#REF!,1,0)</f>
        <v>#REF!</v>
      </c>
      <c r="P68" s="17" t="e">
        <f>IF(AA68&lt;=#REF!,1,0)</f>
        <v>#REF!</v>
      </c>
      <c r="Q68" s="17" t="e">
        <f>IF(AB68&lt;=#REF!,1,0)</f>
        <v>#REF!</v>
      </c>
      <c r="R68" s="16" t="e">
        <f t="shared" si="7"/>
        <v>#REF!</v>
      </c>
      <c r="S68" s="16" t="e">
        <f t="shared" si="8"/>
        <v>#REF!</v>
      </c>
      <c r="T68" s="16" t="e">
        <f t="shared" si="9"/>
        <v>#REF!</v>
      </c>
      <c r="U68" s="16" t="e">
        <f t="shared" si="10"/>
        <v>#REF!</v>
      </c>
      <c r="V68" s="16" t="e">
        <f t="shared" si="11"/>
        <v>#REF!</v>
      </c>
      <c r="W68" s="70">
        <f t="shared" si="12"/>
        <v>31.8888</v>
      </c>
      <c r="X68" s="70" t="s">
        <v>42</v>
      </c>
      <c r="Y68" s="58" t="s">
        <v>140</v>
      </c>
      <c r="Z68" s="58" t="s">
        <v>140</v>
      </c>
      <c r="AA68" s="58">
        <v>40291</v>
      </c>
      <c r="AB68" s="58">
        <v>40382</v>
      </c>
      <c r="AC68" s="67" t="s">
        <v>48</v>
      </c>
    </row>
    <row r="69" spans="1:29" s="77" customFormat="1" ht="15.75" thickBot="1">
      <c r="A69" s="120"/>
      <c r="B69" s="26">
        <v>11</v>
      </c>
      <c r="C69" s="63" t="s">
        <v>98</v>
      </c>
      <c r="D69" s="28" t="s">
        <v>50</v>
      </c>
      <c r="E69" s="27">
        <v>3750</v>
      </c>
      <c r="F69" s="32">
        <v>3600</v>
      </c>
      <c r="G69" s="28">
        <v>340</v>
      </c>
      <c r="H69" s="28">
        <v>155</v>
      </c>
      <c r="I69" s="28">
        <v>326</v>
      </c>
      <c r="J69" s="63">
        <v>4</v>
      </c>
      <c r="K69" s="69">
        <f t="shared" si="4"/>
        <v>17.18</v>
      </c>
      <c r="L69" s="70">
        <f t="shared" si="5"/>
        <v>21.08</v>
      </c>
      <c r="M69" s="16">
        <f t="shared" si="6"/>
        <v>5.27</v>
      </c>
      <c r="N69" s="17" t="e">
        <f>IF(Y69&lt;=#REF!,1,0)</f>
        <v>#REF!</v>
      </c>
      <c r="O69" s="17" t="e">
        <f>IF(Z69&lt;=#REF!,1,0)</f>
        <v>#REF!</v>
      </c>
      <c r="P69" s="17" t="e">
        <f>IF(AA69&lt;=#REF!,1,0)</f>
        <v>#REF!</v>
      </c>
      <c r="Q69" s="17" t="e">
        <f>IF(AB69&lt;=#REF!,1,0)</f>
        <v>#REF!</v>
      </c>
      <c r="R69" s="16" t="e">
        <f t="shared" si="7"/>
        <v>#REF!</v>
      </c>
      <c r="S69" s="16" t="e">
        <f t="shared" si="8"/>
        <v>#REF!</v>
      </c>
      <c r="T69" s="16" t="e">
        <f t="shared" si="9"/>
        <v>#REF!</v>
      </c>
      <c r="U69" s="16" t="e">
        <f t="shared" si="10"/>
        <v>#REF!</v>
      </c>
      <c r="V69" s="16" t="e">
        <f t="shared" si="11"/>
        <v>#REF!</v>
      </c>
      <c r="W69" s="70">
        <f t="shared" si="12"/>
        <v>31.98</v>
      </c>
      <c r="X69" s="70" t="s">
        <v>42</v>
      </c>
      <c r="Y69" s="58" t="s">
        <v>140</v>
      </c>
      <c r="Z69" s="58" t="s">
        <v>140</v>
      </c>
      <c r="AA69" s="58">
        <v>40291</v>
      </c>
      <c r="AB69" s="58">
        <v>40382</v>
      </c>
      <c r="AC69" s="67" t="s">
        <v>48</v>
      </c>
    </row>
    <row r="70" spans="1:29" s="77" customFormat="1" ht="15.75" thickBot="1">
      <c r="A70" s="120"/>
      <c r="B70" s="26">
        <v>12</v>
      </c>
      <c r="C70" s="63" t="s">
        <v>99</v>
      </c>
      <c r="D70" s="28" t="s">
        <v>50</v>
      </c>
      <c r="E70" s="27">
        <v>1140</v>
      </c>
      <c r="F70" s="32">
        <v>1010</v>
      </c>
      <c r="G70" s="28">
        <v>468</v>
      </c>
      <c r="H70" s="28">
        <v>142</v>
      </c>
      <c r="I70" s="28">
        <v>177</v>
      </c>
      <c r="J70" s="63">
        <v>4</v>
      </c>
      <c r="K70" s="69">
        <f t="shared" si="4"/>
        <v>11.763</v>
      </c>
      <c r="L70" s="70">
        <f t="shared" si="5"/>
        <v>26.5824</v>
      </c>
      <c r="M70" s="16">
        <f t="shared" si="6"/>
        <v>6.6456</v>
      </c>
      <c r="N70" s="17" t="e">
        <f>IF(Y70&lt;=#REF!,1,0)</f>
        <v>#REF!</v>
      </c>
      <c r="O70" s="17" t="e">
        <f>IF(Z70&lt;=#REF!,1,0)</f>
        <v>#REF!</v>
      </c>
      <c r="P70" s="17" t="e">
        <f>IF(AA70&lt;=#REF!,1,0)</f>
        <v>#REF!</v>
      </c>
      <c r="Q70" s="17" t="e">
        <f>IF(AB70&lt;=#REF!,1,0)</f>
        <v>#REF!</v>
      </c>
      <c r="R70" s="16" t="e">
        <f t="shared" si="7"/>
        <v>#REF!</v>
      </c>
      <c r="S70" s="16" t="e">
        <f t="shared" si="8"/>
        <v>#REF!</v>
      </c>
      <c r="T70" s="16" t="e">
        <f t="shared" si="9"/>
        <v>#REF!</v>
      </c>
      <c r="U70" s="16" t="e">
        <f t="shared" si="10"/>
        <v>#REF!</v>
      </c>
      <c r="V70" s="16" t="e">
        <f t="shared" si="11"/>
        <v>#REF!</v>
      </c>
      <c r="W70" s="70">
        <f t="shared" si="12"/>
        <v>39.782400000000003</v>
      </c>
      <c r="X70" s="70" t="s">
        <v>42</v>
      </c>
      <c r="Y70" s="58" t="s">
        <v>140</v>
      </c>
      <c r="Z70" s="58" t="s">
        <v>140</v>
      </c>
      <c r="AA70" s="58">
        <v>40291</v>
      </c>
      <c r="AB70" s="58">
        <v>40382</v>
      </c>
      <c r="AC70" s="67" t="s">
        <v>48</v>
      </c>
    </row>
    <row r="71" spans="1:29" s="77" customFormat="1" ht="15.75" thickBot="1">
      <c r="A71" s="120"/>
      <c r="B71" s="26">
        <v>13</v>
      </c>
      <c r="C71" s="63" t="s">
        <v>101</v>
      </c>
      <c r="D71" s="28" t="s">
        <v>36</v>
      </c>
      <c r="E71" s="27">
        <v>2260</v>
      </c>
      <c r="F71" s="32">
        <v>2170</v>
      </c>
      <c r="G71" s="28">
        <v>329</v>
      </c>
      <c r="H71" s="28">
        <v>147</v>
      </c>
      <c r="I71" s="28">
        <v>294</v>
      </c>
      <c r="J71" s="63">
        <v>4</v>
      </c>
      <c r="K71" s="69">
        <f t="shared" si="4"/>
        <v>14.218999999999999</v>
      </c>
      <c r="L71" s="70">
        <f t="shared" si="5"/>
        <v>19.345199999999998</v>
      </c>
      <c r="M71" s="16">
        <f t="shared" si="6"/>
        <v>4.8362999999999996</v>
      </c>
      <c r="N71" s="17" t="e">
        <f>IF(Y71&lt;=#REF!,1,0)</f>
        <v>#REF!</v>
      </c>
      <c r="O71" s="17" t="e">
        <f>IF(Z71&lt;=#REF!,1,0)</f>
        <v>#REF!</v>
      </c>
      <c r="P71" s="17" t="e">
        <f>IF(AA71&lt;=#REF!,1,0)</f>
        <v>#REF!</v>
      </c>
      <c r="Q71" s="17" t="e">
        <f>IF(AB71&lt;=#REF!,1,0)</f>
        <v>#REF!</v>
      </c>
      <c r="R71" s="16" t="e">
        <f t="shared" si="7"/>
        <v>#REF!</v>
      </c>
      <c r="S71" s="16" t="e">
        <f t="shared" si="8"/>
        <v>#REF!</v>
      </c>
      <c r="T71" s="16" t="e">
        <f t="shared" si="9"/>
        <v>#REF!</v>
      </c>
      <c r="U71" s="16" t="e">
        <f t="shared" si="10"/>
        <v>#REF!</v>
      </c>
      <c r="V71" s="16" t="e">
        <f t="shared" si="11"/>
        <v>#REF!</v>
      </c>
      <c r="W71" s="70">
        <f t="shared" si="12"/>
        <v>29.865200000000002</v>
      </c>
      <c r="X71" s="70" t="s">
        <v>42</v>
      </c>
      <c r="Y71" s="58" t="s">
        <v>140</v>
      </c>
      <c r="Z71" s="58" t="s">
        <v>140</v>
      </c>
      <c r="AA71" s="58">
        <v>40298</v>
      </c>
      <c r="AB71" s="58">
        <v>40382</v>
      </c>
      <c r="AC71" s="67" t="s">
        <v>48</v>
      </c>
    </row>
    <row r="72" spans="1:29" s="77" customFormat="1" ht="15.75" thickBot="1">
      <c r="A72" s="120"/>
      <c r="B72" s="26">
        <v>14</v>
      </c>
      <c r="C72" s="63" t="s">
        <v>102</v>
      </c>
      <c r="D72" s="28" t="s">
        <v>36</v>
      </c>
      <c r="E72" s="27">
        <v>530</v>
      </c>
      <c r="F72" s="32">
        <v>456</v>
      </c>
      <c r="G72" s="28">
        <v>315</v>
      </c>
      <c r="H72" s="28">
        <v>125</v>
      </c>
      <c r="I72" s="28">
        <v>115</v>
      </c>
      <c r="J72" s="63">
        <v>4</v>
      </c>
      <c r="K72" s="69">
        <f t="shared" si="4"/>
        <v>4.5279999999999996</v>
      </c>
      <c r="L72" s="70">
        <f t="shared" si="5"/>
        <v>15.75</v>
      </c>
      <c r="M72" s="16">
        <f t="shared" si="6"/>
        <v>3.9375</v>
      </c>
      <c r="N72" s="17" t="e">
        <f>IF(Y72&lt;=#REF!,1,0)</f>
        <v>#REF!</v>
      </c>
      <c r="O72" s="17" t="e">
        <f>IF(Z72&lt;=#REF!,1,0)</f>
        <v>#REF!</v>
      </c>
      <c r="P72" s="17" t="e">
        <f>IF(AA72&lt;=#REF!,1,0)</f>
        <v>#REF!</v>
      </c>
      <c r="Q72" s="17" t="e">
        <f>IF(AB72&lt;=#REF!,1,0)</f>
        <v>#REF!</v>
      </c>
      <c r="R72" s="16" t="e">
        <f t="shared" si="7"/>
        <v>#REF!</v>
      </c>
      <c r="S72" s="16" t="e">
        <f t="shared" si="8"/>
        <v>#REF!</v>
      </c>
      <c r="T72" s="16" t="e">
        <f t="shared" si="9"/>
        <v>#REF!</v>
      </c>
      <c r="U72" s="16" t="e">
        <f t="shared" si="10"/>
        <v>#REF!</v>
      </c>
      <c r="V72" s="16" t="e">
        <f t="shared" si="11"/>
        <v>#REF!</v>
      </c>
      <c r="W72" s="70">
        <f t="shared" si="12"/>
        <v>25.55</v>
      </c>
      <c r="X72" s="70" t="s">
        <v>42</v>
      </c>
      <c r="Y72" s="58" t="s">
        <v>140</v>
      </c>
      <c r="Z72" s="58" t="s">
        <v>140</v>
      </c>
      <c r="AA72" s="58">
        <v>40298</v>
      </c>
      <c r="AB72" s="58">
        <v>40382</v>
      </c>
      <c r="AC72" s="67" t="s">
        <v>48</v>
      </c>
    </row>
    <row r="73" spans="1:29" s="77" customFormat="1" ht="15.75" thickBot="1">
      <c r="A73" s="120"/>
      <c r="B73" s="26">
        <v>15</v>
      </c>
      <c r="C73" s="63" t="s">
        <v>103</v>
      </c>
      <c r="D73" s="28" t="s">
        <v>36</v>
      </c>
      <c r="E73" s="27">
        <v>1255</v>
      </c>
      <c r="F73" s="32">
        <v>1245</v>
      </c>
      <c r="G73" s="28">
        <v>626</v>
      </c>
      <c r="H73" s="28">
        <v>201</v>
      </c>
      <c r="I73" s="28">
        <v>160</v>
      </c>
      <c r="J73" s="63">
        <v>4</v>
      </c>
      <c r="K73" s="69">
        <f t="shared" si="4"/>
        <v>20.132000000000001</v>
      </c>
      <c r="L73" s="70">
        <f t="shared" si="5"/>
        <v>50.330399999999997</v>
      </c>
      <c r="M73" s="16">
        <f t="shared" si="6"/>
        <v>12.582599999999999</v>
      </c>
      <c r="N73" s="17" t="e">
        <f>IF(Y73&lt;=#REF!,1,0)</f>
        <v>#REF!</v>
      </c>
      <c r="O73" s="17" t="e">
        <f>IF(Z73&lt;=#REF!,1,0)</f>
        <v>#REF!</v>
      </c>
      <c r="P73" s="17" t="e">
        <f>IF(AA73&lt;=#REF!,1,0)</f>
        <v>#REF!</v>
      </c>
      <c r="Q73" s="17" t="e">
        <f>IF(AB73&lt;=#REF!,1,0)</f>
        <v>#REF!</v>
      </c>
      <c r="R73" s="16" t="e">
        <f t="shared" si="7"/>
        <v>#REF!</v>
      </c>
      <c r="S73" s="16" t="e">
        <f t="shared" si="8"/>
        <v>#REF!</v>
      </c>
      <c r="T73" s="16" t="e">
        <f t="shared" si="9"/>
        <v>#REF!</v>
      </c>
      <c r="U73" s="16" t="e">
        <f t="shared" si="10"/>
        <v>#REF!</v>
      </c>
      <c r="V73" s="16" t="e">
        <f t="shared" si="11"/>
        <v>#REF!</v>
      </c>
      <c r="W73" s="70">
        <f t="shared" si="12"/>
        <v>67.870400000000004</v>
      </c>
      <c r="X73" s="70" t="s">
        <v>42</v>
      </c>
      <c r="Y73" s="58" t="s">
        <v>140</v>
      </c>
      <c r="Z73" s="58" t="s">
        <v>140</v>
      </c>
      <c r="AA73" s="58">
        <v>40305</v>
      </c>
      <c r="AB73" s="58">
        <v>40368</v>
      </c>
      <c r="AC73" s="67" t="s">
        <v>48</v>
      </c>
    </row>
    <row r="74" spans="1:29" s="77" customFormat="1" ht="15.75" thickBot="1">
      <c r="A74" s="120"/>
      <c r="B74" s="26">
        <v>16</v>
      </c>
      <c r="C74" s="63" t="s">
        <v>103</v>
      </c>
      <c r="D74" s="28" t="s">
        <v>36</v>
      </c>
      <c r="E74" s="27">
        <v>1255</v>
      </c>
      <c r="F74" s="32">
        <v>1245</v>
      </c>
      <c r="G74" s="28">
        <v>626</v>
      </c>
      <c r="H74" s="28">
        <v>201</v>
      </c>
      <c r="I74" s="28">
        <v>160</v>
      </c>
      <c r="J74" s="63">
        <v>4</v>
      </c>
      <c r="K74" s="69">
        <f t="shared" si="4"/>
        <v>20.132000000000001</v>
      </c>
      <c r="L74" s="70">
        <f t="shared" si="5"/>
        <v>50.330399999999997</v>
      </c>
      <c r="M74" s="16">
        <f t="shared" si="6"/>
        <v>12.582599999999999</v>
      </c>
      <c r="N74" s="17" t="e">
        <f>IF(Y74&lt;=#REF!,1,0)</f>
        <v>#REF!</v>
      </c>
      <c r="O74" s="17" t="e">
        <f>IF(Z74&lt;=#REF!,1,0)</f>
        <v>#REF!</v>
      </c>
      <c r="P74" s="17" t="e">
        <f>IF(AA74&lt;=#REF!,1,0)</f>
        <v>#REF!</v>
      </c>
      <c r="Q74" s="17" t="e">
        <f>IF(AB74&lt;=#REF!,1,0)</f>
        <v>#REF!</v>
      </c>
      <c r="R74" s="16" t="e">
        <f t="shared" si="7"/>
        <v>#REF!</v>
      </c>
      <c r="S74" s="16" t="e">
        <f t="shared" si="8"/>
        <v>#REF!</v>
      </c>
      <c r="T74" s="16" t="e">
        <f t="shared" si="9"/>
        <v>#REF!</v>
      </c>
      <c r="U74" s="16" t="e">
        <f t="shared" si="10"/>
        <v>#REF!</v>
      </c>
      <c r="V74" s="16" t="e">
        <f t="shared" si="11"/>
        <v>#REF!</v>
      </c>
      <c r="W74" s="70">
        <f t="shared" si="12"/>
        <v>67.870400000000004</v>
      </c>
      <c r="X74" s="70" t="s">
        <v>42</v>
      </c>
      <c r="Y74" s="58" t="s">
        <v>140</v>
      </c>
      <c r="Z74" s="58" t="s">
        <v>140</v>
      </c>
      <c r="AA74" s="58">
        <v>40305</v>
      </c>
      <c r="AB74" s="58">
        <v>40368</v>
      </c>
      <c r="AC74" s="67" t="s">
        <v>48</v>
      </c>
    </row>
    <row r="75" spans="1:29" s="77" customFormat="1" ht="15.75" thickBot="1">
      <c r="A75" s="120"/>
      <c r="B75" s="26">
        <v>17</v>
      </c>
      <c r="C75" s="63" t="s">
        <v>104</v>
      </c>
      <c r="D75" s="28" t="s">
        <v>36</v>
      </c>
      <c r="E75" s="27">
        <v>1255</v>
      </c>
      <c r="F75" s="32">
        <v>1245</v>
      </c>
      <c r="G75" s="28">
        <v>626</v>
      </c>
      <c r="H75" s="28">
        <v>201</v>
      </c>
      <c r="I75" s="28">
        <v>160</v>
      </c>
      <c r="J75" s="63">
        <v>4</v>
      </c>
      <c r="K75" s="69">
        <f t="shared" si="4"/>
        <v>20.132000000000001</v>
      </c>
      <c r="L75" s="70">
        <f t="shared" si="5"/>
        <v>50.330399999999997</v>
      </c>
      <c r="M75" s="16">
        <f t="shared" si="6"/>
        <v>12.582599999999999</v>
      </c>
      <c r="N75" s="17" t="e">
        <f>IF(Y75&lt;=#REF!,1,0)</f>
        <v>#REF!</v>
      </c>
      <c r="O75" s="17" t="e">
        <f>IF(Z75&lt;=#REF!,1,0)</f>
        <v>#REF!</v>
      </c>
      <c r="P75" s="17" t="e">
        <f>IF(AA75&lt;=#REF!,1,0)</f>
        <v>#REF!</v>
      </c>
      <c r="Q75" s="17" t="e">
        <f>IF(AB75&lt;=#REF!,1,0)</f>
        <v>#REF!</v>
      </c>
      <c r="R75" s="16" t="e">
        <f t="shared" si="7"/>
        <v>#REF!</v>
      </c>
      <c r="S75" s="16" t="e">
        <f t="shared" si="8"/>
        <v>#REF!</v>
      </c>
      <c r="T75" s="16" t="e">
        <f t="shared" si="9"/>
        <v>#REF!</v>
      </c>
      <c r="U75" s="16" t="e">
        <f t="shared" si="10"/>
        <v>#REF!</v>
      </c>
      <c r="V75" s="16" t="e">
        <f t="shared" si="11"/>
        <v>#REF!</v>
      </c>
      <c r="W75" s="70">
        <f t="shared" si="12"/>
        <v>67.870400000000004</v>
      </c>
      <c r="X75" s="70" t="s">
        <v>42</v>
      </c>
      <c r="Y75" s="58" t="s">
        <v>140</v>
      </c>
      <c r="Z75" s="58" t="s">
        <v>140</v>
      </c>
      <c r="AA75" s="58">
        <v>40305</v>
      </c>
      <c r="AB75" s="58">
        <v>40368</v>
      </c>
      <c r="AC75" s="67" t="s">
        <v>48</v>
      </c>
    </row>
    <row r="76" spans="1:29" s="77" customFormat="1" ht="15.75" thickBot="1">
      <c r="A76" s="120"/>
      <c r="B76" s="26">
        <v>18</v>
      </c>
      <c r="C76" s="63" t="s">
        <v>104</v>
      </c>
      <c r="D76" s="28" t="s">
        <v>36</v>
      </c>
      <c r="E76" s="27">
        <v>1255</v>
      </c>
      <c r="F76" s="32">
        <v>1245</v>
      </c>
      <c r="G76" s="28">
        <v>626</v>
      </c>
      <c r="H76" s="28">
        <v>201</v>
      </c>
      <c r="I76" s="28">
        <v>160</v>
      </c>
      <c r="J76" s="63">
        <v>4</v>
      </c>
      <c r="K76" s="69">
        <f t="shared" si="4"/>
        <v>20.132000000000001</v>
      </c>
      <c r="L76" s="70">
        <f t="shared" si="5"/>
        <v>50.330399999999997</v>
      </c>
      <c r="M76" s="16">
        <f t="shared" si="6"/>
        <v>12.582599999999999</v>
      </c>
      <c r="N76" s="17" t="e">
        <f>IF(Y76&lt;=#REF!,1,0)</f>
        <v>#REF!</v>
      </c>
      <c r="O76" s="17" t="e">
        <f>IF(Z76&lt;=#REF!,1,0)</f>
        <v>#REF!</v>
      </c>
      <c r="P76" s="17" t="e">
        <f>IF(AA76&lt;=#REF!,1,0)</f>
        <v>#REF!</v>
      </c>
      <c r="Q76" s="17" t="e">
        <f>IF(AB76&lt;=#REF!,1,0)</f>
        <v>#REF!</v>
      </c>
      <c r="R76" s="16" t="e">
        <f t="shared" si="7"/>
        <v>#REF!</v>
      </c>
      <c r="S76" s="16" t="e">
        <f t="shared" si="8"/>
        <v>#REF!</v>
      </c>
      <c r="T76" s="16" t="e">
        <f t="shared" si="9"/>
        <v>#REF!</v>
      </c>
      <c r="U76" s="16" t="e">
        <f t="shared" si="10"/>
        <v>#REF!</v>
      </c>
      <c r="V76" s="16" t="e">
        <f t="shared" si="11"/>
        <v>#REF!</v>
      </c>
      <c r="W76" s="70">
        <f t="shared" si="12"/>
        <v>67.870400000000004</v>
      </c>
      <c r="X76" s="70" t="s">
        <v>42</v>
      </c>
      <c r="Y76" s="58" t="s">
        <v>140</v>
      </c>
      <c r="Z76" s="58" t="s">
        <v>140</v>
      </c>
      <c r="AA76" s="58">
        <v>40305</v>
      </c>
      <c r="AB76" s="58">
        <v>40368</v>
      </c>
      <c r="AC76" s="67" t="s">
        <v>48</v>
      </c>
    </row>
    <row r="77" spans="1:29" s="77" customFormat="1" ht="15.75" thickBot="1">
      <c r="A77" s="120"/>
      <c r="B77" s="26">
        <v>19</v>
      </c>
      <c r="C77" s="63" t="s">
        <v>105</v>
      </c>
      <c r="D77" s="28" t="s">
        <v>50</v>
      </c>
      <c r="E77" s="27">
        <v>1400</v>
      </c>
      <c r="F77" s="32">
        <v>1480</v>
      </c>
      <c r="G77" s="28">
        <v>339</v>
      </c>
      <c r="H77" s="28">
        <v>166</v>
      </c>
      <c r="I77" s="28">
        <v>145</v>
      </c>
      <c r="J77" s="63">
        <v>4</v>
      </c>
      <c r="K77" s="69">
        <f t="shared" si="4"/>
        <v>8.16</v>
      </c>
      <c r="L77" s="70">
        <f t="shared" si="5"/>
        <v>22.509599999999999</v>
      </c>
      <c r="M77" s="16">
        <f t="shared" si="6"/>
        <v>5.6273999999999997</v>
      </c>
      <c r="N77" s="17" t="e">
        <f>IF(Y77&lt;=#REF!,1,0)</f>
        <v>#REF!</v>
      </c>
      <c r="O77" s="17" t="e">
        <f>IF(Z77&lt;=#REF!,1,0)</f>
        <v>#REF!</v>
      </c>
      <c r="P77" s="17" t="e">
        <f>IF(AA77&lt;=#REF!,1,0)</f>
        <v>#REF!</v>
      </c>
      <c r="Q77" s="17" t="e">
        <f>IF(AB77&lt;=#REF!,1,0)</f>
        <v>#REF!</v>
      </c>
      <c r="R77" s="16" t="e">
        <f t="shared" si="7"/>
        <v>#REF!</v>
      </c>
      <c r="S77" s="16" t="e">
        <f t="shared" si="8"/>
        <v>#REF!</v>
      </c>
      <c r="T77" s="16" t="e">
        <f t="shared" si="9"/>
        <v>#REF!</v>
      </c>
      <c r="U77" s="16" t="e">
        <f t="shared" si="10"/>
        <v>#REF!</v>
      </c>
      <c r="V77" s="16" t="e">
        <f t="shared" si="11"/>
        <v>#REF!</v>
      </c>
      <c r="W77" s="70">
        <f t="shared" si="12"/>
        <v>33.6096</v>
      </c>
      <c r="X77" s="70" t="s">
        <v>42</v>
      </c>
      <c r="Y77" s="58" t="s">
        <v>140</v>
      </c>
      <c r="Z77" s="58" t="s">
        <v>140</v>
      </c>
      <c r="AA77" s="58">
        <v>40305</v>
      </c>
      <c r="AB77" s="58">
        <v>40368</v>
      </c>
      <c r="AC77" s="67" t="s">
        <v>48</v>
      </c>
    </row>
    <row r="78" spans="1:29" s="77" customFormat="1" ht="15.75" thickBot="1">
      <c r="A78" s="120"/>
      <c r="B78" s="26">
        <v>20</v>
      </c>
      <c r="C78" s="63" t="s">
        <v>105</v>
      </c>
      <c r="D78" s="28" t="s">
        <v>50</v>
      </c>
      <c r="E78" s="27">
        <v>1400</v>
      </c>
      <c r="F78" s="32">
        <v>1480</v>
      </c>
      <c r="G78" s="28">
        <v>339</v>
      </c>
      <c r="H78" s="28">
        <v>166</v>
      </c>
      <c r="I78" s="28">
        <v>145</v>
      </c>
      <c r="J78" s="63">
        <v>4</v>
      </c>
      <c r="K78" s="69">
        <f t="shared" si="4"/>
        <v>8.16</v>
      </c>
      <c r="L78" s="70">
        <f t="shared" si="5"/>
        <v>22.509599999999999</v>
      </c>
      <c r="M78" s="16">
        <f t="shared" si="6"/>
        <v>5.6273999999999997</v>
      </c>
      <c r="N78" s="17" t="e">
        <f>IF(Y78&lt;=#REF!,1,0)</f>
        <v>#REF!</v>
      </c>
      <c r="O78" s="17" t="e">
        <f>IF(Z78&lt;=#REF!,1,0)</f>
        <v>#REF!</v>
      </c>
      <c r="P78" s="17" t="e">
        <f>IF(AA78&lt;=#REF!,1,0)</f>
        <v>#REF!</v>
      </c>
      <c r="Q78" s="17" t="e">
        <f>IF(AB78&lt;=#REF!,1,0)</f>
        <v>#REF!</v>
      </c>
      <c r="R78" s="16" t="e">
        <f t="shared" si="7"/>
        <v>#REF!</v>
      </c>
      <c r="S78" s="16" t="e">
        <f t="shared" si="8"/>
        <v>#REF!</v>
      </c>
      <c r="T78" s="16" t="e">
        <f t="shared" si="9"/>
        <v>#REF!</v>
      </c>
      <c r="U78" s="16" t="e">
        <f t="shared" si="10"/>
        <v>#REF!</v>
      </c>
      <c r="V78" s="16" t="e">
        <f t="shared" si="11"/>
        <v>#REF!</v>
      </c>
      <c r="W78" s="70"/>
      <c r="X78" s="70" t="s">
        <v>42</v>
      </c>
      <c r="Y78" s="58" t="s">
        <v>140</v>
      </c>
      <c r="Z78" s="58" t="s">
        <v>140</v>
      </c>
      <c r="AA78" s="58">
        <v>40305</v>
      </c>
      <c r="AB78" s="58">
        <v>40368</v>
      </c>
      <c r="AC78" s="67" t="s">
        <v>48</v>
      </c>
    </row>
    <row r="79" spans="1:29" s="77" customFormat="1" ht="15.75" thickBot="1">
      <c r="A79" s="120"/>
      <c r="B79" s="26">
        <v>21</v>
      </c>
      <c r="C79" s="63" t="s">
        <v>106</v>
      </c>
      <c r="D79" s="28" t="s">
        <v>50</v>
      </c>
      <c r="E79" s="27">
        <v>1400</v>
      </c>
      <c r="F79" s="32">
        <v>1480</v>
      </c>
      <c r="G79" s="28">
        <v>339</v>
      </c>
      <c r="H79" s="28">
        <v>166</v>
      </c>
      <c r="I79" s="28">
        <v>145</v>
      </c>
      <c r="J79" s="63">
        <v>4</v>
      </c>
      <c r="K79" s="69">
        <f t="shared" si="4"/>
        <v>8.16</v>
      </c>
      <c r="L79" s="70">
        <f t="shared" si="5"/>
        <v>22.509599999999999</v>
      </c>
      <c r="M79" s="16">
        <f t="shared" si="6"/>
        <v>5.6273999999999997</v>
      </c>
      <c r="N79" s="17" t="e">
        <f>IF(Y79&lt;=#REF!,1,0)</f>
        <v>#REF!</v>
      </c>
      <c r="O79" s="17" t="e">
        <f>IF(Z79&lt;=#REF!,1,0)</f>
        <v>#REF!</v>
      </c>
      <c r="P79" s="17" t="e">
        <f>IF(AA79&lt;=#REF!,1,0)</f>
        <v>#REF!</v>
      </c>
      <c r="Q79" s="17" t="e">
        <f>IF(AB79&lt;=#REF!,1,0)</f>
        <v>#REF!</v>
      </c>
      <c r="R79" s="16" t="e">
        <f t="shared" si="7"/>
        <v>#REF!</v>
      </c>
      <c r="S79" s="16" t="e">
        <f t="shared" si="8"/>
        <v>#REF!</v>
      </c>
      <c r="T79" s="16" t="e">
        <f t="shared" si="9"/>
        <v>#REF!</v>
      </c>
      <c r="U79" s="16" t="e">
        <f t="shared" si="10"/>
        <v>#REF!</v>
      </c>
      <c r="V79" s="16" t="e">
        <f t="shared" si="11"/>
        <v>#REF!</v>
      </c>
      <c r="W79" s="70"/>
      <c r="X79" s="70" t="s">
        <v>42</v>
      </c>
      <c r="Y79" s="58" t="s">
        <v>140</v>
      </c>
      <c r="Z79" s="58" t="s">
        <v>140</v>
      </c>
      <c r="AA79" s="58">
        <v>40305</v>
      </c>
      <c r="AB79" s="58">
        <v>40368</v>
      </c>
      <c r="AC79" s="67" t="s">
        <v>48</v>
      </c>
    </row>
    <row r="80" spans="1:29" s="77" customFormat="1" ht="15.75" thickBot="1">
      <c r="A80" s="120"/>
      <c r="B80" s="26">
        <v>22</v>
      </c>
      <c r="C80" s="63" t="s">
        <v>106</v>
      </c>
      <c r="D80" s="28" t="s">
        <v>50</v>
      </c>
      <c r="E80" s="27">
        <v>1400</v>
      </c>
      <c r="F80" s="32">
        <v>1480</v>
      </c>
      <c r="G80" s="28">
        <v>339</v>
      </c>
      <c r="H80" s="28">
        <v>166</v>
      </c>
      <c r="I80" s="28">
        <v>145</v>
      </c>
      <c r="J80" s="63">
        <v>4</v>
      </c>
      <c r="K80" s="69">
        <f t="shared" si="4"/>
        <v>8.16</v>
      </c>
      <c r="L80" s="70">
        <f t="shared" si="5"/>
        <v>22.509599999999999</v>
      </c>
      <c r="M80" s="16">
        <f t="shared" si="6"/>
        <v>5.6273999999999997</v>
      </c>
      <c r="N80" s="17" t="e">
        <f>IF(Y80&lt;=#REF!,1,0)</f>
        <v>#REF!</v>
      </c>
      <c r="O80" s="17" t="e">
        <f>IF(Z80&lt;=#REF!,1,0)</f>
        <v>#REF!</v>
      </c>
      <c r="P80" s="17" t="e">
        <f>IF(AA80&lt;=#REF!,1,0)</f>
        <v>#REF!</v>
      </c>
      <c r="Q80" s="17" t="e">
        <f>IF(AB80&lt;=#REF!,1,0)</f>
        <v>#REF!</v>
      </c>
      <c r="R80" s="16" t="e">
        <f t="shared" si="7"/>
        <v>#REF!</v>
      </c>
      <c r="S80" s="16" t="e">
        <f t="shared" si="8"/>
        <v>#REF!</v>
      </c>
      <c r="T80" s="16" t="e">
        <f t="shared" si="9"/>
        <v>#REF!</v>
      </c>
      <c r="U80" s="16" t="e">
        <f t="shared" si="10"/>
        <v>#REF!</v>
      </c>
      <c r="V80" s="16" t="e">
        <f t="shared" si="11"/>
        <v>#REF!</v>
      </c>
      <c r="W80" s="70"/>
      <c r="X80" s="70" t="s">
        <v>42</v>
      </c>
      <c r="Y80" s="58" t="s">
        <v>140</v>
      </c>
      <c r="Z80" s="58" t="s">
        <v>140</v>
      </c>
      <c r="AA80" s="58">
        <v>40305</v>
      </c>
      <c r="AB80" s="58">
        <v>40368</v>
      </c>
      <c r="AC80" s="67" t="s">
        <v>48</v>
      </c>
    </row>
    <row r="81" spans="1:29" s="77" customFormat="1" ht="15.75" thickBot="1">
      <c r="A81" s="120"/>
      <c r="B81" s="26">
        <v>23</v>
      </c>
      <c r="C81" s="27" t="s">
        <v>107</v>
      </c>
      <c r="D81" s="28" t="s">
        <v>36</v>
      </c>
      <c r="E81" s="27">
        <v>3030</v>
      </c>
      <c r="F81" s="32">
        <v>3050</v>
      </c>
      <c r="G81" s="28">
        <v>664</v>
      </c>
      <c r="H81" s="28">
        <v>174</v>
      </c>
      <c r="I81" s="28">
        <v>371</v>
      </c>
      <c r="J81" s="63">
        <v>4</v>
      </c>
      <c r="K81" s="69">
        <f t="shared" si="4"/>
        <v>42.863999999999997</v>
      </c>
      <c r="L81" s="70">
        <f t="shared" si="5"/>
        <v>46.214399999999998</v>
      </c>
      <c r="M81" s="16">
        <f t="shared" si="6"/>
        <v>11.553599999999999</v>
      </c>
      <c r="N81" s="17" t="e">
        <f>IF(Y81&lt;=#REF!,1,0)</f>
        <v>#REF!</v>
      </c>
      <c r="O81" s="17" t="e">
        <f>IF(Z81&lt;=#REF!,1,0)</f>
        <v>#REF!</v>
      </c>
      <c r="P81" s="17" t="e">
        <f>IF(AA81&lt;=#REF!,1,0)</f>
        <v>#REF!</v>
      </c>
      <c r="Q81" s="17" t="e">
        <f>IF(AB81&lt;=#REF!,1,0)</f>
        <v>#REF!</v>
      </c>
      <c r="R81" s="16" t="e">
        <f t="shared" si="7"/>
        <v>#REF!</v>
      </c>
      <c r="S81" s="16" t="e">
        <f t="shared" si="8"/>
        <v>#REF!</v>
      </c>
      <c r="T81" s="16" t="e">
        <f t="shared" si="9"/>
        <v>#REF!</v>
      </c>
      <c r="U81" s="16" t="e">
        <f t="shared" si="10"/>
        <v>#REF!</v>
      </c>
      <c r="V81" s="16" t="e">
        <f t="shared" si="11"/>
        <v>#REF!</v>
      </c>
      <c r="W81" s="70">
        <f t="shared" ref="W81:W91" si="13">J81*(((G81+50)*(H81+50))/10000)</f>
        <v>63.974400000000003</v>
      </c>
      <c r="X81" s="70" t="s">
        <v>42</v>
      </c>
      <c r="Y81" s="58" t="s">
        <v>140</v>
      </c>
      <c r="Z81" s="58" t="s">
        <v>140</v>
      </c>
      <c r="AA81" s="58">
        <v>40312</v>
      </c>
      <c r="AB81" s="58">
        <v>40368</v>
      </c>
      <c r="AC81" s="67" t="s">
        <v>48</v>
      </c>
    </row>
    <row r="82" spans="1:29" s="77" customFormat="1" ht="15.75" thickBot="1">
      <c r="A82" s="120"/>
      <c r="B82" s="26">
        <v>24</v>
      </c>
      <c r="C82" s="27" t="s">
        <v>108</v>
      </c>
      <c r="D82" s="28" t="s">
        <v>36</v>
      </c>
      <c r="E82" s="63">
        <v>2980</v>
      </c>
      <c r="F82" s="63">
        <v>2960</v>
      </c>
      <c r="G82" s="34">
        <v>677</v>
      </c>
      <c r="H82" s="63">
        <v>174</v>
      </c>
      <c r="I82" s="63">
        <v>359</v>
      </c>
      <c r="J82" s="63">
        <v>4</v>
      </c>
      <c r="K82" s="69">
        <f t="shared" si="4"/>
        <v>42.289000000000001</v>
      </c>
      <c r="L82" s="70">
        <f t="shared" si="5"/>
        <v>47.119199999999999</v>
      </c>
      <c r="M82" s="16">
        <f t="shared" si="6"/>
        <v>11.7798</v>
      </c>
      <c r="N82" s="17" t="e">
        <f>IF(Y82&lt;=#REF!,1,0)</f>
        <v>#REF!</v>
      </c>
      <c r="O82" s="17" t="e">
        <f>IF(Z82&lt;=#REF!,1,0)</f>
        <v>#REF!</v>
      </c>
      <c r="P82" s="17" t="e">
        <f>IF(AA82&lt;=#REF!,1,0)</f>
        <v>#REF!</v>
      </c>
      <c r="Q82" s="17" t="e">
        <f>IF(AB82&lt;=#REF!,1,0)</f>
        <v>#REF!</v>
      </c>
      <c r="R82" s="16" t="e">
        <f t="shared" si="7"/>
        <v>#REF!</v>
      </c>
      <c r="S82" s="16" t="e">
        <f t="shared" si="8"/>
        <v>#REF!</v>
      </c>
      <c r="T82" s="16" t="e">
        <f t="shared" si="9"/>
        <v>#REF!</v>
      </c>
      <c r="U82" s="16" t="e">
        <f t="shared" si="10"/>
        <v>#REF!</v>
      </c>
      <c r="V82" s="16" t="e">
        <f t="shared" si="11"/>
        <v>#REF!</v>
      </c>
      <c r="W82" s="70">
        <f t="shared" si="13"/>
        <v>65.139200000000002</v>
      </c>
      <c r="X82" s="70" t="s">
        <v>42</v>
      </c>
      <c r="Y82" s="58" t="s">
        <v>140</v>
      </c>
      <c r="Z82" s="58" t="s">
        <v>140</v>
      </c>
      <c r="AA82" s="58">
        <v>40312</v>
      </c>
      <c r="AB82" s="58">
        <v>40368</v>
      </c>
      <c r="AC82" s="67" t="s">
        <v>48</v>
      </c>
    </row>
    <row r="83" spans="1:29" s="77" customFormat="1" ht="15.75" thickBot="1">
      <c r="A83" s="120"/>
      <c r="B83" s="26">
        <v>25</v>
      </c>
      <c r="C83" s="27" t="s">
        <v>109</v>
      </c>
      <c r="D83" s="28" t="s">
        <v>36</v>
      </c>
      <c r="E83" s="27">
        <v>4170</v>
      </c>
      <c r="F83" s="32">
        <v>4190</v>
      </c>
      <c r="G83" s="28">
        <v>688</v>
      </c>
      <c r="H83" s="28">
        <v>224</v>
      </c>
      <c r="I83" s="28">
        <v>389</v>
      </c>
      <c r="J83" s="63">
        <v>4</v>
      </c>
      <c r="K83" s="69">
        <f t="shared" si="4"/>
        <v>59.95</v>
      </c>
      <c r="L83" s="70">
        <f t="shared" si="5"/>
        <v>61.644799999999996</v>
      </c>
      <c r="M83" s="16">
        <f t="shared" si="6"/>
        <v>15.411199999999999</v>
      </c>
      <c r="N83" s="17" t="e">
        <f>IF(Y83&lt;=#REF!,1,0)</f>
        <v>#REF!</v>
      </c>
      <c r="O83" s="17" t="e">
        <f>IF(Z83&lt;=#REF!,1,0)</f>
        <v>#REF!</v>
      </c>
      <c r="P83" s="17" t="e">
        <f>IF(AA83&lt;=#REF!,1,0)</f>
        <v>#REF!</v>
      </c>
      <c r="Q83" s="17" t="e">
        <f>IF(AB83&lt;=#REF!,1,0)</f>
        <v>#REF!</v>
      </c>
      <c r="R83" s="16" t="e">
        <f t="shared" si="7"/>
        <v>#REF!</v>
      </c>
      <c r="S83" s="16" t="e">
        <f t="shared" si="8"/>
        <v>#REF!</v>
      </c>
      <c r="T83" s="16" t="e">
        <f t="shared" si="9"/>
        <v>#REF!</v>
      </c>
      <c r="U83" s="16" t="e">
        <f t="shared" si="10"/>
        <v>#REF!</v>
      </c>
      <c r="V83" s="16" t="e">
        <f t="shared" si="11"/>
        <v>#REF!</v>
      </c>
      <c r="W83" s="70">
        <f t="shared" si="13"/>
        <v>80.884799999999998</v>
      </c>
      <c r="X83" s="70" t="s">
        <v>42</v>
      </c>
      <c r="Y83" s="58" t="s">
        <v>140</v>
      </c>
      <c r="Z83" s="58" t="s">
        <v>140</v>
      </c>
      <c r="AA83" s="58" t="s">
        <v>140</v>
      </c>
      <c r="AB83" s="58">
        <v>40396</v>
      </c>
      <c r="AC83" s="67" t="s">
        <v>48</v>
      </c>
    </row>
    <row r="84" spans="1:29" s="77" customFormat="1" ht="15.75" thickBot="1">
      <c r="A84" s="120"/>
      <c r="B84" s="26">
        <v>26</v>
      </c>
      <c r="C84" s="27" t="s">
        <v>110</v>
      </c>
      <c r="D84" s="28" t="s">
        <v>36</v>
      </c>
      <c r="E84" s="27">
        <v>4050</v>
      </c>
      <c r="F84" s="32">
        <v>4070</v>
      </c>
      <c r="G84" s="28">
        <v>700</v>
      </c>
      <c r="H84" s="28">
        <v>238</v>
      </c>
      <c r="I84" s="28">
        <v>359</v>
      </c>
      <c r="J84" s="63">
        <v>4</v>
      </c>
      <c r="K84" s="69">
        <f t="shared" si="4"/>
        <v>59.808999999999997</v>
      </c>
      <c r="L84" s="70">
        <f t="shared" si="5"/>
        <v>66.64</v>
      </c>
      <c r="M84" s="16">
        <f t="shared" si="6"/>
        <v>16.66</v>
      </c>
      <c r="N84" s="17" t="e">
        <f>IF(Y84&lt;=#REF!,1,0)</f>
        <v>#REF!</v>
      </c>
      <c r="O84" s="17" t="e">
        <f>IF(Z84&lt;=#REF!,1,0)</f>
        <v>#REF!</v>
      </c>
      <c r="P84" s="17" t="e">
        <f>IF(AA84&lt;=#REF!,1,0)</f>
        <v>#REF!</v>
      </c>
      <c r="Q84" s="17" t="e">
        <f>IF(AB84&lt;=#REF!,1,0)</f>
        <v>#REF!</v>
      </c>
      <c r="R84" s="16" t="e">
        <f t="shared" si="7"/>
        <v>#REF!</v>
      </c>
      <c r="S84" s="16" t="e">
        <f t="shared" si="8"/>
        <v>#REF!</v>
      </c>
      <c r="T84" s="16" t="e">
        <f t="shared" si="9"/>
        <v>#REF!</v>
      </c>
      <c r="U84" s="16" t="e">
        <f t="shared" si="10"/>
        <v>#REF!</v>
      </c>
      <c r="V84" s="16" t="e">
        <f t="shared" si="11"/>
        <v>#REF!</v>
      </c>
      <c r="W84" s="70">
        <f t="shared" si="13"/>
        <v>86.4</v>
      </c>
      <c r="X84" s="70" t="s">
        <v>42</v>
      </c>
      <c r="Y84" s="58" t="s">
        <v>140</v>
      </c>
      <c r="Z84" s="58" t="s">
        <v>140</v>
      </c>
      <c r="AA84" s="58" t="s">
        <v>140</v>
      </c>
      <c r="AB84" s="58">
        <v>40396</v>
      </c>
      <c r="AC84" s="67" t="s">
        <v>48</v>
      </c>
    </row>
    <row r="85" spans="1:29" s="77" customFormat="1" ht="15.75" thickBot="1">
      <c r="A85" s="120"/>
      <c r="B85" s="26">
        <v>27</v>
      </c>
      <c r="C85" s="27" t="s">
        <v>111</v>
      </c>
      <c r="D85" s="28" t="s">
        <v>36</v>
      </c>
      <c r="E85" s="27">
        <v>3530</v>
      </c>
      <c r="F85" s="32">
        <v>3620</v>
      </c>
      <c r="G85" s="28">
        <v>617</v>
      </c>
      <c r="H85" s="28">
        <v>450</v>
      </c>
      <c r="I85" s="28">
        <v>362</v>
      </c>
      <c r="J85" s="63">
        <v>4</v>
      </c>
      <c r="K85" s="69">
        <f t="shared" si="4"/>
        <v>100.509</v>
      </c>
      <c r="L85" s="70">
        <f t="shared" si="5"/>
        <v>111.06</v>
      </c>
      <c r="M85" s="16">
        <f t="shared" si="6"/>
        <v>27.765000000000001</v>
      </c>
      <c r="N85" s="17" t="e">
        <f>IF(Y85&lt;=#REF!,1,0)</f>
        <v>#REF!</v>
      </c>
      <c r="O85" s="17" t="e">
        <f>IF(Z85&lt;=#REF!,1,0)</f>
        <v>#REF!</v>
      </c>
      <c r="P85" s="17" t="e">
        <f>IF(AA85&lt;=#REF!,1,0)</f>
        <v>#REF!</v>
      </c>
      <c r="Q85" s="17" t="e">
        <f>IF(AB85&lt;=#REF!,1,0)</f>
        <v>#REF!</v>
      </c>
      <c r="R85" s="16" t="e">
        <f t="shared" si="7"/>
        <v>#REF!</v>
      </c>
      <c r="S85" s="16" t="e">
        <f t="shared" si="8"/>
        <v>#REF!</v>
      </c>
      <c r="T85" s="16" t="e">
        <f t="shared" si="9"/>
        <v>#REF!</v>
      </c>
      <c r="U85" s="16" t="e">
        <f t="shared" si="10"/>
        <v>#REF!</v>
      </c>
      <c r="V85" s="16" t="e">
        <f t="shared" si="11"/>
        <v>#REF!</v>
      </c>
      <c r="W85" s="70">
        <f t="shared" si="13"/>
        <v>133.4</v>
      </c>
      <c r="X85" s="70" t="s">
        <v>42</v>
      </c>
      <c r="Y85" s="58" t="s">
        <v>140</v>
      </c>
      <c r="Z85" s="58" t="s">
        <v>140</v>
      </c>
      <c r="AA85" s="58">
        <v>40312</v>
      </c>
      <c r="AB85" s="58">
        <v>40396</v>
      </c>
      <c r="AC85" s="67" t="s">
        <v>48</v>
      </c>
    </row>
    <row r="86" spans="1:29" s="77" customFormat="1" ht="15.75" thickBot="1">
      <c r="A86" s="120"/>
      <c r="B86" s="26">
        <v>28</v>
      </c>
      <c r="C86" s="27" t="s">
        <v>112</v>
      </c>
      <c r="D86" s="28" t="s">
        <v>36</v>
      </c>
      <c r="E86" s="63">
        <v>4910</v>
      </c>
      <c r="F86" s="63">
        <v>5110</v>
      </c>
      <c r="G86" s="34">
        <v>617</v>
      </c>
      <c r="H86" s="63">
        <v>470</v>
      </c>
      <c r="I86" s="63">
        <v>362</v>
      </c>
      <c r="J86" s="63">
        <v>4</v>
      </c>
      <c r="K86" s="69">
        <f t="shared" si="4"/>
        <v>104.976</v>
      </c>
      <c r="L86" s="70">
        <f t="shared" si="5"/>
        <v>115.996</v>
      </c>
      <c r="M86" s="16">
        <f t="shared" si="6"/>
        <v>28.998999999999999</v>
      </c>
      <c r="N86" s="17" t="e">
        <f>IF(Y86&lt;=#REF!,1,0)</f>
        <v>#REF!</v>
      </c>
      <c r="O86" s="17" t="e">
        <f>IF(Z86&lt;=#REF!,1,0)</f>
        <v>#REF!</v>
      </c>
      <c r="P86" s="17" t="e">
        <f>IF(AA86&lt;=#REF!,1,0)</f>
        <v>#REF!</v>
      </c>
      <c r="Q86" s="17" t="e">
        <f>IF(AB86&lt;=#REF!,1,0)</f>
        <v>#REF!</v>
      </c>
      <c r="R86" s="16" t="e">
        <f t="shared" si="7"/>
        <v>#REF!</v>
      </c>
      <c r="S86" s="16" t="e">
        <f t="shared" si="8"/>
        <v>#REF!</v>
      </c>
      <c r="T86" s="16" t="e">
        <f t="shared" si="9"/>
        <v>#REF!</v>
      </c>
      <c r="U86" s="16" t="e">
        <f t="shared" si="10"/>
        <v>#REF!</v>
      </c>
      <c r="V86" s="16" t="e">
        <f t="shared" si="11"/>
        <v>#REF!</v>
      </c>
      <c r="W86" s="70">
        <f t="shared" si="13"/>
        <v>138.73599999999999</v>
      </c>
      <c r="X86" s="70" t="s">
        <v>42</v>
      </c>
      <c r="Y86" s="58" t="s">
        <v>140</v>
      </c>
      <c r="Z86" s="58" t="s">
        <v>140</v>
      </c>
      <c r="AA86" s="58">
        <v>40312</v>
      </c>
      <c r="AB86" s="58">
        <v>40396</v>
      </c>
      <c r="AC86" s="67" t="s">
        <v>48</v>
      </c>
    </row>
    <row r="87" spans="1:29" s="77" customFormat="1" ht="15.75" thickBot="1">
      <c r="A87" s="120"/>
      <c r="B87" s="26">
        <v>29</v>
      </c>
      <c r="C87" s="27" t="s">
        <v>113</v>
      </c>
      <c r="D87" s="28" t="s">
        <v>36</v>
      </c>
      <c r="E87" s="27">
        <v>8980</v>
      </c>
      <c r="F87" s="32">
        <v>8900</v>
      </c>
      <c r="G87" s="28">
        <v>440</v>
      </c>
      <c r="H87" s="28">
        <v>311</v>
      </c>
      <c r="I87" s="28">
        <v>420</v>
      </c>
      <c r="J87" s="63">
        <v>4</v>
      </c>
      <c r="K87" s="69">
        <f t="shared" si="4"/>
        <v>57.472999999999999</v>
      </c>
      <c r="L87" s="70">
        <f t="shared" si="5"/>
        <v>54.735999999999997</v>
      </c>
      <c r="M87" s="16">
        <f t="shared" si="6"/>
        <v>13.683999999999999</v>
      </c>
      <c r="N87" s="17" t="e">
        <f>IF(Y87&lt;=#REF!,1,0)</f>
        <v>#REF!</v>
      </c>
      <c r="O87" s="17" t="e">
        <f>IF(Z87&lt;=#REF!,1,0)</f>
        <v>#REF!</v>
      </c>
      <c r="P87" s="17" t="e">
        <f>IF(AA87&lt;=#REF!,1,0)</f>
        <v>#REF!</v>
      </c>
      <c r="Q87" s="17" t="e">
        <f>IF(AB87&lt;=#REF!,1,0)</f>
        <v>#REF!</v>
      </c>
      <c r="R87" s="16" t="e">
        <f t="shared" si="7"/>
        <v>#REF!</v>
      </c>
      <c r="S87" s="16" t="e">
        <f t="shared" si="8"/>
        <v>#REF!</v>
      </c>
      <c r="T87" s="16" t="e">
        <f t="shared" si="9"/>
        <v>#REF!</v>
      </c>
      <c r="U87" s="16" t="e">
        <f t="shared" si="10"/>
        <v>#REF!</v>
      </c>
      <c r="V87" s="16" t="e">
        <f t="shared" si="11"/>
        <v>#REF!</v>
      </c>
      <c r="W87" s="70">
        <f t="shared" si="13"/>
        <v>70.756</v>
      </c>
      <c r="X87" s="70" t="s">
        <v>42</v>
      </c>
      <c r="Y87" s="58" t="s">
        <v>140</v>
      </c>
      <c r="Z87" s="58" t="s">
        <v>140</v>
      </c>
      <c r="AA87" s="58">
        <v>40312</v>
      </c>
      <c r="AB87" s="58">
        <v>40396</v>
      </c>
      <c r="AC87" s="67" t="s">
        <v>48</v>
      </c>
    </row>
    <row r="88" spans="1:29" s="77" customFormat="1" ht="15.75" thickBot="1">
      <c r="A88" s="120"/>
      <c r="B88" s="26">
        <v>30</v>
      </c>
      <c r="C88" s="27" t="s">
        <v>114</v>
      </c>
      <c r="D88" s="28" t="s">
        <v>36</v>
      </c>
      <c r="E88" s="27">
        <v>1245</v>
      </c>
      <c r="F88" s="32">
        <v>2060</v>
      </c>
      <c r="G88" s="28">
        <v>660</v>
      </c>
      <c r="H88" s="28">
        <v>179</v>
      </c>
      <c r="I88" s="28">
        <v>290</v>
      </c>
      <c r="J88" s="63">
        <v>4</v>
      </c>
      <c r="K88" s="69">
        <f t="shared" si="4"/>
        <v>34.261000000000003</v>
      </c>
      <c r="L88" s="70">
        <f t="shared" si="5"/>
        <v>47.256</v>
      </c>
      <c r="M88" s="16">
        <f t="shared" si="6"/>
        <v>11.814</v>
      </c>
      <c r="N88" s="17" t="e">
        <f>IF(Y88&lt;=#REF!,1,0)</f>
        <v>#REF!</v>
      </c>
      <c r="O88" s="17" t="e">
        <f>IF(Z88&lt;=#REF!,1,0)</f>
        <v>#REF!</v>
      </c>
      <c r="P88" s="17" t="e">
        <f>IF(AA88&lt;=#REF!,1,0)</f>
        <v>#REF!</v>
      </c>
      <c r="Q88" s="17" t="e">
        <f>IF(AB88&lt;=#REF!,1,0)</f>
        <v>#REF!</v>
      </c>
      <c r="R88" s="16" t="e">
        <f t="shared" si="7"/>
        <v>#REF!</v>
      </c>
      <c r="S88" s="16" t="e">
        <f t="shared" si="8"/>
        <v>#REF!</v>
      </c>
      <c r="T88" s="16" t="e">
        <f t="shared" si="9"/>
        <v>#REF!</v>
      </c>
      <c r="U88" s="16" t="e">
        <f t="shared" si="10"/>
        <v>#REF!</v>
      </c>
      <c r="V88" s="16" t="e">
        <f t="shared" si="11"/>
        <v>#REF!</v>
      </c>
      <c r="W88" s="70">
        <f t="shared" si="13"/>
        <v>65.036000000000001</v>
      </c>
      <c r="X88" s="70" t="s">
        <v>42</v>
      </c>
      <c r="Y88" s="58" t="s">
        <v>140</v>
      </c>
      <c r="Z88" s="58" t="s">
        <v>140</v>
      </c>
      <c r="AA88" s="58" t="s">
        <v>140</v>
      </c>
      <c r="AB88" s="58">
        <v>40368</v>
      </c>
      <c r="AC88" s="67" t="s">
        <v>48</v>
      </c>
    </row>
    <row r="89" spans="1:29" s="77" customFormat="1" ht="15.75" thickBot="1">
      <c r="A89" s="120"/>
      <c r="B89" s="26">
        <v>31</v>
      </c>
      <c r="C89" s="27" t="s">
        <v>115</v>
      </c>
      <c r="D89" s="28" t="s">
        <v>36</v>
      </c>
      <c r="E89" s="27">
        <v>310</v>
      </c>
      <c r="F89" s="32">
        <v>250</v>
      </c>
      <c r="G89" s="28">
        <v>410</v>
      </c>
      <c r="H89" s="28">
        <v>200</v>
      </c>
      <c r="I89" s="28">
        <v>35</v>
      </c>
      <c r="J89" s="63">
        <v>4</v>
      </c>
      <c r="K89" s="69">
        <f t="shared" si="4"/>
        <v>2.87</v>
      </c>
      <c r="L89" s="70">
        <f t="shared" si="5"/>
        <v>32.799999999999997</v>
      </c>
      <c r="M89" s="16">
        <f t="shared" si="6"/>
        <v>8.1999999999999993</v>
      </c>
      <c r="N89" s="17" t="e">
        <f>IF(Y89&lt;=#REF!,1,0)</f>
        <v>#REF!</v>
      </c>
      <c r="O89" s="17" t="e">
        <f>IF(Z89&lt;=#REF!,1,0)</f>
        <v>#REF!</v>
      </c>
      <c r="P89" s="17" t="e">
        <f>IF(AA89&lt;=#REF!,1,0)</f>
        <v>#REF!</v>
      </c>
      <c r="Q89" s="17" t="e">
        <f>IF(AB89&lt;=#REF!,1,0)</f>
        <v>#REF!</v>
      </c>
      <c r="R89" s="16" t="e">
        <f t="shared" si="7"/>
        <v>#REF!</v>
      </c>
      <c r="S89" s="16" t="e">
        <f t="shared" si="8"/>
        <v>#REF!</v>
      </c>
      <c r="T89" s="16" t="e">
        <f t="shared" si="9"/>
        <v>#REF!</v>
      </c>
      <c r="U89" s="16" t="e">
        <f t="shared" si="10"/>
        <v>#REF!</v>
      </c>
      <c r="V89" s="16" t="e">
        <f t="shared" si="11"/>
        <v>#REF!</v>
      </c>
      <c r="W89" s="70">
        <f t="shared" si="13"/>
        <v>46</v>
      </c>
      <c r="X89" s="70" t="s">
        <v>42</v>
      </c>
      <c r="Y89" s="58" t="s">
        <v>140</v>
      </c>
      <c r="Z89" s="58" t="s">
        <v>140</v>
      </c>
      <c r="AA89" s="58" t="s">
        <v>140</v>
      </c>
      <c r="AB89" s="58">
        <v>40298</v>
      </c>
      <c r="AC89" s="67" t="s">
        <v>48</v>
      </c>
    </row>
    <row r="90" spans="1:29" s="77" customFormat="1" ht="15.75" thickBot="1">
      <c r="A90" s="120"/>
      <c r="B90" s="26">
        <v>32</v>
      </c>
      <c r="C90" s="27" t="s">
        <v>116</v>
      </c>
      <c r="D90" s="28" t="s">
        <v>4</v>
      </c>
      <c r="E90" s="27">
        <v>850</v>
      </c>
      <c r="F90" s="32">
        <v>1100</v>
      </c>
      <c r="G90" s="28">
        <v>190</v>
      </c>
      <c r="H90" s="28">
        <v>165</v>
      </c>
      <c r="I90" s="28">
        <v>235</v>
      </c>
      <c r="J90" s="63">
        <v>4</v>
      </c>
      <c r="K90" s="69">
        <f t="shared" si="4"/>
        <v>7.367</v>
      </c>
      <c r="L90" s="70">
        <f t="shared" si="5"/>
        <v>12.54</v>
      </c>
      <c r="M90" s="16">
        <f t="shared" si="6"/>
        <v>3.1349999999999998</v>
      </c>
      <c r="N90" s="17" t="e">
        <f>IF(Y90&lt;=#REF!,1,0)</f>
        <v>#REF!</v>
      </c>
      <c r="O90" s="17" t="e">
        <f>IF(Z90&lt;=#REF!,1,0)</f>
        <v>#REF!</v>
      </c>
      <c r="P90" s="17" t="e">
        <f>IF(AA90&lt;=#REF!,1,0)</f>
        <v>#REF!</v>
      </c>
      <c r="Q90" s="17" t="e">
        <f>IF(AB90&lt;=#REF!,1,0)</f>
        <v>#REF!</v>
      </c>
      <c r="R90" s="16" t="e">
        <f t="shared" si="7"/>
        <v>#REF!</v>
      </c>
      <c r="S90" s="16" t="e">
        <f t="shared" si="8"/>
        <v>#REF!</v>
      </c>
      <c r="T90" s="16" t="e">
        <f t="shared" si="9"/>
        <v>#REF!</v>
      </c>
      <c r="U90" s="16" t="e">
        <f t="shared" si="10"/>
        <v>#REF!</v>
      </c>
      <c r="V90" s="16" t="e">
        <f t="shared" si="11"/>
        <v>#REF!</v>
      </c>
      <c r="W90" s="70">
        <f t="shared" si="13"/>
        <v>20.64</v>
      </c>
      <c r="X90" s="70" t="s">
        <v>42</v>
      </c>
      <c r="Y90" s="58" t="s">
        <v>140</v>
      </c>
      <c r="Z90" s="58" t="s">
        <v>140</v>
      </c>
      <c r="AA90" s="58" t="s">
        <v>140</v>
      </c>
      <c r="AB90" s="58" t="s">
        <v>140</v>
      </c>
      <c r="AC90" s="67" t="s">
        <v>48</v>
      </c>
    </row>
    <row r="91" spans="1:29" s="77" customFormat="1" ht="15.75" thickBot="1">
      <c r="A91" s="120"/>
      <c r="B91" s="26">
        <v>33</v>
      </c>
      <c r="C91" s="27" t="s">
        <v>117</v>
      </c>
      <c r="D91" s="28" t="s">
        <v>4</v>
      </c>
      <c r="E91" s="27">
        <v>259</v>
      </c>
      <c r="F91" s="32">
        <v>370</v>
      </c>
      <c r="G91" s="28">
        <v>190</v>
      </c>
      <c r="H91" s="28">
        <v>170</v>
      </c>
      <c r="I91" s="28">
        <v>144</v>
      </c>
      <c r="J91" s="63">
        <v>4</v>
      </c>
      <c r="K91" s="69">
        <f t="shared" si="4"/>
        <v>4.6509999999999998</v>
      </c>
      <c r="L91" s="70">
        <f t="shared" si="5"/>
        <v>12.92</v>
      </c>
      <c r="M91" s="16">
        <f t="shared" si="6"/>
        <v>3.23</v>
      </c>
      <c r="N91" s="17" t="e">
        <f>IF(Y91&lt;=#REF!,1,0)</f>
        <v>#REF!</v>
      </c>
      <c r="O91" s="17" t="e">
        <f>IF(Z91&lt;=#REF!,1,0)</f>
        <v>#REF!</v>
      </c>
      <c r="P91" s="17" t="e">
        <f>IF(AA91&lt;=#REF!,1,0)</f>
        <v>#REF!</v>
      </c>
      <c r="Q91" s="17" t="e">
        <f>IF(AB91&lt;=#REF!,1,0)</f>
        <v>#REF!</v>
      </c>
      <c r="R91" s="16" t="e">
        <f t="shared" si="7"/>
        <v>#REF!</v>
      </c>
      <c r="S91" s="16" t="e">
        <f t="shared" si="8"/>
        <v>#REF!</v>
      </c>
      <c r="T91" s="16" t="e">
        <f t="shared" si="9"/>
        <v>#REF!</v>
      </c>
      <c r="U91" s="16" t="e">
        <f t="shared" si="10"/>
        <v>#REF!</v>
      </c>
      <c r="V91" s="16" t="e">
        <f t="shared" si="11"/>
        <v>#REF!</v>
      </c>
      <c r="W91" s="70">
        <f t="shared" si="13"/>
        <v>21.12</v>
      </c>
      <c r="X91" s="70" t="s">
        <v>42</v>
      </c>
      <c r="Y91" s="58" t="s">
        <v>140</v>
      </c>
      <c r="Z91" s="58" t="s">
        <v>140</v>
      </c>
      <c r="AA91" s="58" t="s">
        <v>140</v>
      </c>
      <c r="AB91" s="58" t="s">
        <v>140</v>
      </c>
      <c r="AC91" s="67" t="s">
        <v>48</v>
      </c>
    </row>
    <row r="92" spans="1:29" s="77" customFormat="1" ht="15.75" thickBot="1">
      <c r="A92" s="120"/>
      <c r="B92" s="26">
        <v>35</v>
      </c>
      <c r="C92" s="63" t="s">
        <v>118</v>
      </c>
      <c r="D92" s="35" t="s">
        <v>100</v>
      </c>
      <c r="E92" s="35" t="s">
        <v>100</v>
      </c>
      <c r="F92" s="33" t="s">
        <v>100</v>
      </c>
      <c r="G92" s="35" t="s">
        <v>100</v>
      </c>
      <c r="H92" s="35" t="s">
        <v>100</v>
      </c>
      <c r="I92" s="35" t="s">
        <v>100</v>
      </c>
      <c r="J92" s="30">
        <v>4</v>
      </c>
      <c r="K92" s="31"/>
      <c r="L92" s="70"/>
      <c r="M92" s="16">
        <f t="shared" si="6"/>
        <v>0</v>
      </c>
      <c r="N92" s="17" t="e">
        <f>IF(Y92&lt;=#REF!,1,0)</f>
        <v>#REF!</v>
      </c>
      <c r="O92" s="17" t="e">
        <f>IF(Z92&lt;=#REF!,1,0)</f>
        <v>#REF!</v>
      </c>
      <c r="P92" s="17" t="e">
        <f>IF(AA92&lt;=#REF!,1,0)</f>
        <v>#REF!</v>
      </c>
      <c r="Q92" s="17" t="e">
        <f>IF(AB92&lt;=#REF!,1,0)</f>
        <v>#REF!</v>
      </c>
      <c r="R92" s="16" t="e">
        <f t="shared" si="7"/>
        <v>#REF!</v>
      </c>
      <c r="S92" s="16" t="e">
        <f t="shared" si="8"/>
        <v>#REF!</v>
      </c>
      <c r="T92" s="16" t="e">
        <f t="shared" si="9"/>
        <v>#REF!</v>
      </c>
      <c r="U92" s="16" t="e">
        <f t="shared" si="10"/>
        <v>#REF!</v>
      </c>
      <c r="V92" s="16" t="e">
        <f t="shared" si="11"/>
        <v>#REF!</v>
      </c>
      <c r="W92" s="70"/>
      <c r="X92" s="70" t="s">
        <v>42</v>
      </c>
      <c r="Y92" s="58">
        <v>40329</v>
      </c>
      <c r="Z92" s="58">
        <v>40329</v>
      </c>
      <c r="AA92" s="58" t="s">
        <v>156</v>
      </c>
      <c r="AB92" s="58" t="s">
        <v>156</v>
      </c>
      <c r="AC92" s="67" t="s">
        <v>48</v>
      </c>
    </row>
    <row r="93" spans="1:29" s="77" customFormat="1" ht="15.75" thickBot="1">
      <c r="A93" s="120"/>
      <c r="B93" s="26">
        <v>36</v>
      </c>
      <c r="C93" s="63" t="s">
        <v>119</v>
      </c>
      <c r="D93" s="35" t="s">
        <v>100</v>
      </c>
      <c r="E93" s="35" t="s">
        <v>100</v>
      </c>
      <c r="F93" s="33" t="s">
        <v>100</v>
      </c>
      <c r="G93" s="35" t="s">
        <v>100</v>
      </c>
      <c r="H93" s="35" t="s">
        <v>100</v>
      </c>
      <c r="I93" s="35" t="s">
        <v>100</v>
      </c>
      <c r="J93" s="30">
        <v>4</v>
      </c>
      <c r="K93" s="31"/>
      <c r="L93" s="70"/>
      <c r="M93" s="16">
        <f t="shared" si="6"/>
        <v>0</v>
      </c>
      <c r="N93" s="17" t="e">
        <f>IF(Y93&lt;=#REF!,1,0)</f>
        <v>#REF!</v>
      </c>
      <c r="O93" s="17" t="e">
        <f>IF(Z93&lt;=#REF!,1,0)</f>
        <v>#REF!</v>
      </c>
      <c r="P93" s="17" t="e">
        <f>IF(AA93&lt;=#REF!,1,0)</f>
        <v>#REF!</v>
      </c>
      <c r="Q93" s="17" t="e">
        <f>IF(AB93&lt;=#REF!,1,0)</f>
        <v>#REF!</v>
      </c>
      <c r="R93" s="16" t="e">
        <f t="shared" si="7"/>
        <v>#REF!</v>
      </c>
      <c r="S93" s="16" t="e">
        <f t="shared" si="8"/>
        <v>#REF!</v>
      </c>
      <c r="T93" s="16" t="e">
        <f t="shared" si="9"/>
        <v>#REF!</v>
      </c>
      <c r="U93" s="16" t="e">
        <f t="shared" si="10"/>
        <v>#REF!</v>
      </c>
      <c r="V93" s="16" t="e">
        <f t="shared" si="11"/>
        <v>#REF!</v>
      </c>
      <c r="W93" s="70"/>
      <c r="X93" s="70" t="s">
        <v>42</v>
      </c>
      <c r="Y93" s="58">
        <v>40329</v>
      </c>
      <c r="Z93" s="58">
        <v>40329</v>
      </c>
      <c r="AA93" s="58" t="s">
        <v>156</v>
      </c>
      <c r="AB93" s="58" t="s">
        <v>156</v>
      </c>
      <c r="AC93" s="67" t="s">
        <v>48</v>
      </c>
    </row>
    <row r="94" spans="1:29" s="77" customFormat="1" ht="15.75" thickBot="1">
      <c r="A94" s="120"/>
      <c r="B94" s="26">
        <v>37</v>
      </c>
      <c r="C94" s="63" t="s">
        <v>120</v>
      </c>
      <c r="D94" s="35" t="s">
        <v>100</v>
      </c>
      <c r="E94" s="35" t="s">
        <v>100</v>
      </c>
      <c r="F94" s="33" t="s">
        <v>100</v>
      </c>
      <c r="G94" s="35" t="s">
        <v>100</v>
      </c>
      <c r="H94" s="35" t="s">
        <v>100</v>
      </c>
      <c r="I94" s="35" t="s">
        <v>100</v>
      </c>
      <c r="J94" s="30">
        <v>4</v>
      </c>
      <c r="K94" s="31"/>
      <c r="L94" s="70"/>
      <c r="M94" s="16">
        <f t="shared" si="6"/>
        <v>0</v>
      </c>
      <c r="N94" s="17" t="e">
        <f>IF(Y94&lt;=#REF!,1,0)</f>
        <v>#REF!</v>
      </c>
      <c r="O94" s="17" t="e">
        <f>IF(Z94&lt;=#REF!,1,0)</f>
        <v>#REF!</v>
      </c>
      <c r="P94" s="17" t="e">
        <f>IF(AA94&lt;=#REF!,1,0)</f>
        <v>#REF!</v>
      </c>
      <c r="Q94" s="17" t="e">
        <f>IF(AB94&lt;=#REF!,1,0)</f>
        <v>#REF!</v>
      </c>
      <c r="R94" s="16" t="e">
        <f t="shared" si="7"/>
        <v>#REF!</v>
      </c>
      <c r="S94" s="16" t="e">
        <f t="shared" si="8"/>
        <v>#REF!</v>
      </c>
      <c r="T94" s="16" t="e">
        <f t="shared" si="9"/>
        <v>#REF!</v>
      </c>
      <c r="U94" s="16" t="e">
        <f t="shared" si="10"/>
        <v>#REF!</v>
      </c>
      <c r="V94" s="16" t="e">
        <f t="shared" si="11"/>
        <v>#REF!</v>
      </c>
      <c r="W94" s="70"/>
      <c r="X94" s="70" t="s">
        <v>42</v>
      </c>
      <c r="Y94" s="58">
        <v>40421</v>
      </c>
      <c r="Z94" s="58">
        <v>40421</v>
      </c>
      <c r="AA94" s="58">
        <v>40421</v>
      </c>
      <c r="AB94" s="58">
        <v>40421</v>
      </c>
      <c r="AC94" s="67" t="s">
        <v>48</v>
      </c>
    </row>
    <row r="95" spans="1:29" s="77" customFormat="1" ht="15.75" thickBot="1">
      <c r="A95" s="120"/>
      <c r="B95" s="26">
        <v>38</v>
      </c>
      <c r="C95" s="27" t="s">
        <v>121</v>
      </c>
      <c r="D95" s="35" t="s">
        <v>100</v>
      </c>
      <c r="E95" s="35" t="s">
        <v>100</v>
      </c>
      <c r="F95" s="33" t="s">
        <v>100</v>
      </c>
      <c r="G95" s="35" t="s">
        <v>100</v>
      </c>
      <c r="H95" s="35" t="s">
        <v>100</v>
      </c>
      <c r="I95" s="35" t="s">
        <v>100</v>
      </c>
      <c r="J95" s="30">
        <v>4</v>
      </c>
      <c r="K95" s="31"/>
      <c r="L95" s="70"/>
      <c r="M95" s="16">
        <f t="shared" si="6"/>
        <v>0</v>
      </c>
      <c r="N95" s="17" t="e">
        <f>IF(Y95&lt;=#REF!,1,0)</f>
        <v>#REF!</v>
      </c>
      <c r="O95" s="17" t="e">
        <f>IF(Z95&lt;=#REF!,1,0)</f>
        <v>#REF!</v>
      </c>
      <c r="P95" s="17" t="e">
        <f>IF(AA95&lt;=#REF!,1,0)</f>
        <v>#REF!</v>
      </c>
      <c r="Q95" s="17" t="e">
        <f>IF(AB95&lt;=#REF!,1,0)</f>
        <v>#REF!</v>
      </c>
      <c r="R95" s="16" t="e">
        <f t="shared" si="7"/>
        <v>#REF!</v>
      </c>
      <c r="S95" s="16" t="e">
        <f t="shared" si="8"/>
        <v>#REF!</v>
      </c>
      <c r="T95" s="16" t="e">
        <f t="shared" si="9"/>
        <v>#REF!</v>
      </c>
      <c r="U95" s="16" t="e">
        <f t="shared" si="10"/>
        <v>#REF!</v>
      </c>
      <c r="V95" s="16" t="e">
        <f t="shared" si="11"/>
        <v>#REF!</v>
      </c>
      <c r="W95" s="70"/>
      <c r="X95" s="70" t="s">
        <v>42</v>
      </c>
      <c r="Y95" s="58">
        <v>40329</v>
      </c>
      <c r="Z95" s="58">
        <v>40329</v>
      </c>
      <c r="AA95" s="58" t="s">
        <v>154</v>
      </c>
      <c r="AB95" s="58" t="s">
        <v>154</v>
      </c>
      <c r="AC95" s="67" t="s">
        <v>48</v>
      </c>
    </row>
    <row r="96" spans="1:29" s="77" customFormat="1" ht="30.75" thickBot="1">
      <c r="A96" s="120"/>
      <c r="B96" s="26">
        <v>39</v>
      </c>
      <c r="C96" s="30" t="s">
        <v>122</v>
      </c>
      <c r="D96" s="36" t="s">
        <v>123</v>
      </c>
      <c r="E96" s="30"/>
      <c r="F96" s="30">
        <v>7020</v>
      </c>
      <c r="G96" s="30">
        <v>1205</v>
      </c>
      <c r="H96" s="30">
        <v>235</v>
      </c>
      <c r="I96" s="30">
        <v>239</v>
      </c>
      <c r="J96" s="30">
        <v>4</v>
      </c>
      <c r="K96" s="31">
        <f>ROUND((G96*H96*I96)/1000000,3)</f>
        <v>67.679000000000002</v>
      </c>
      <c r="L96" s="70">
        <f>((G96*H96)/10000)*J96</f>
        <v>113.27</v>
      </c>
      <c r="M96" s="16">
        <f t="shared" si="6"/>
        <v>28.317499999999999</v>
      </c>
      <c r="N96" s="17" t="e">
        <f>IF(Y96&lt;=#REF!,1,0)</f>
        <v>#REF!</v>
      </c>
      <c r="O96" s="17" t="e">
        <f>IF(Z96&lt;=#REF!,1,0)</f>
        <v>#REF!</v>
      </c>
      <c r="P96" s="17" t="e">
        <f>IF(AA96&lt;=#REF!,1,0)</f>
        <v>#REF!</v>
      </c>
      <c r="Q96" s="17" t="e">
        <f>IF(AB96&lt;=#REF!,1,0)</f>
        <v>#REF!</v>
      </c>
      <c r="R96" s="16" t="e">
        <f t="shared" si="7"/>
        <v>#REF!</v>
      </c>
      <c r="S96" s="16" t="e">
        <f t="shared" si="8"/>
        <v>#REF!</v>
      </c>
      <c r="T96" s="16" t="e">
        <f t="shared" si="9"/>
        <v>#REF!</v>
      </c>
      <c r="U96" s="16" t="e">
        <f t="shared" si="10"/>
        <v>#REF!</v>
      </c>
      <c r="V96" s="16" t="e">
        <f t="shared" si="11"/>
        <v>#REF!</v>
      </c>
      <c r="W96" s="70">
        <f>J96*(((G96+50)*(H96+50))/10000)</f>
        <v>143.07</v>
      </c>
      <c r="X96" s="18" t="s">
        <v>124</v>
      </c>
      <c r="Y96" s="58">
        <v>40421</v>
      </c>
      <c r="Z96" s="58">
        <v>40421</v>
      </c>
      <c r="AA96" s="58">
        <v>40421</v>
      </c>
      <c r="AB96" s="58">
        <v>40421</v>
      </c>
      <c r="AC96" s="67" t="s">
        <v>48</v>
      </c>
    </row>
    <row r="97" spans="1:29" s="77" customFormat="1" ht="15.75" thickBot="1">
      <c r="A97" s="93" t="s">
        <v>125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20"/>
      <c r="M97" s="21"/>
      <c r="N97" s="22"/>
      <c r="O97" s="22"/>
      <c r="P97" s="22"/>
      <c r="Q97" s="22"/>
      <c r="R97" s="21"/>
      <c r="S97" s="23"/>
      <c r="T97" s="23"/>
      <c r="U97" s="23"/>
      <c r="V97" s="23"/>
      <c r="W97" s="20"/>
      <c r="X97" s="20"/>
      <c r="Y97" s="37"/>
      <c r="Z97" s="37"/>
      <c r="AA97" s="37"/>
      <c r="AB97" s="37"/>
      <c r="AC97" s="75"/>
    </row>
    <row r="98" spans="1:29" s="77" customFormat="1" ht="15.75" thickBot="1">
      <c r="A98" s="61"/>
      <c r="B98" s="62">
        <v>1</v>
      </c>
      <c r="C98" s="68" t="s">
        <v>126</v>
      </c>
      <c r="D98" s="68" t="s">
        <v>4</v>
      </c>
      <c r="E98" s="68">
        <v>907</v>
      </c>
      <c r="F98" s="68">
        <v>648</v>
      </c>
      <c r="G98" s="68">
        <v>80</v>
      </c>
      <c r="H98" s="68">
        <v>56</v>
      </c>
      <c r="I98" s="68">
        <v>5</v>
      </c>
      <c r="J98" s="68">
        <v>400</v>
      </c>
      <c r="K98" s="69">
        <f>ROUND((G98*H98*I98)/1000000,3)</f>
        <v>2.1999999999999999E-2</v>
      </c>
      <c r="L98" s="70">
        <v>3</v>
      </c>
      <c r="M98" s="16">
        <f>L98/4</f>
        <v>0.75</v>
      </c>
      <c r="N98" s="17" t="e">
        <f>IF(Y98&lt;=#REF!,1,0)</f>
        <v>#REF!</v>
      </c>
      <c r="O98" s="17" t="e">
        <f>IF(Z98&lt;=#REF!,1,0)</f>
        <v>#REF!</v>
      </c>
      <c r="P98" s="17" t="e">
        <f>IF(AA98&lt;=#REF!,1,0)</f>
        <v>#REF!</v>
      </c>
      <c r="Q98" s="17" t="e">
        <f>IF(AB98&lt;=#REF!,1,0)</f>
        <v>#REF!</v>
      </c>
      <c r="R98" s="16" t="e">
        <f>SUM(M98*N98)+SUM(M98*O98)+SUM(M98*P98)+SUM(Q98*M98)</f>
        <v>#REF!</v>
      </c>
      <c r="S98" s="16" t="e">
        <f>N98*M98</f>
        <v>#REF!</v>
      </c>
      <c r="T98" s="16" t="e">
        <f>O98*M98</f>
        <v>#REF!</v>
      </c>
      <c r="U98" s="16" t="e">
        <f>P98*M98</f>
        <v>#REF!</v>
      </c>
      <c r="V98" s="16" t="e">
        <f>Q98*M98</f>
        <v>#REF!</v>
      </c>
      <c r="W98" s="70">
        <f>J98*(((G98+50)*(H98+50))/10000)</f>
        <v>551.19999999999993</v>
      </c>
      <c r="X98" s="70" t="s">
        <v>42</v>
      </c>
      <c r="Y98" s="58">
        <v>40298</v>
      </c>
      <c r="Z98" s="58">
        <v>40305</v>
      </c>
      <c r="AA98" s="58">
        <v>40329</v>
      </c>
      <c r="AB98" s="58">
        <v>40333</v>
      </c>
      <c r="AC98" s="67" t="s">
        <v>48</v>
      </c>
    </row>
    <row r="99" spans="1:29" s="77" customFormat="1" ht="15.75" thickBot="1">
      <c r="A99" s="61"/>
      <c r="B99" s="62">
        <v>2</v>
      </c>
      <c r="C99" s="68" t="s">
        <v>127</v>
      </c>
      <c r="D99" s="68" t="s">
        <v>4</v>
      </c>
      <c r="E99" s="68">
        <v>907</v>
      </c>
      <c r="F99" s="68">
        <v>648</v>
      </c>
      <c r="G99" s="68">
        <v>100</v>
      </c>
      <c r="H99" s="68">
        <v>100</v>
      </c>
      <c r="I99" s="68">
        <v>100</v>
      </c>
      <c r="J99" s="68">
        <v>1</v>
      </c>
      <c r="K99" s="69">
        <f>ROUND((G99*H99*I99)/1000000,3)</f>
        <v>1</v>
      </c>
      <c r="L99" s="70">
        <f>((G99*H99)/10000)*J99</f>
        <v>1</v>
      </c>
      <c r="M99" s="16">
        <f>L99</f>
        <v>1</v>
      </c>
      <c r="N99" s="17" t="e">
        <f>IF(Y99&lt;=#REF!,1,0)</f>
        <v>#REF!</v>
      </c>
      <c r="O99" s="17" t="e">
        <f>IF(Z99&lt;=#REF!,1,0)</f>
        <v>#REF!</v>
      </c>
      <c r="P99" s="17" t="e">
        <f>IF(AA99&lt;=#REF!,1,0)</f>
        <v>#REF!</v>
      </c>
      <c r="Q99" s="17" t="e">
        <f>IF(AB99&lt;=#REF!,1,0)</f>
        <v>#REF!</v>
      </c>
      <c r="R99" s="16" t="e">
        <f>SUM(M99*N99)+SUM(M99*O99)+SUM(M99*P99)+SUM(Q99*M99)</f>
        <v>#REF!</v>
      </c>
      <c r="S99" s="16" t="e">
        <f>N99*M99</f>
        <v>#REF!</v>
      </c>
      <c r="T99" s="16" t="e">
        <f>O99*M99</f>
        <v>#REF!</v>
      </c>
      <c r="U99" s="16" t="e">
        <f>P99*M99</f>
        <v>#REF!</v>
      </c>
      <c r="V99" s="16" t="e">
        <f>Q99*M99</f>
        <v>#REF!</v>
      </c>
      <c r="W99" s="70">
        <f>J99*(((G99+50)*(H99+50))/10000)</f>
        <v>2.25</v>
      </c>
      <c r="X99" s="70" t="s">
        <v>42</v>
      </c>
      <c r="Y99" s="58">
        <v>40298</v>
      </c>
      <c r="Z99" s="58">
        <v>40305</v>
      </c>
      <c r="AA99" s="58">
        <v>40329</v>
      </c>
      <c r="AB99" s="58">
        <v>40333</v>
      </c>
      <c r="AC99" s="67" t="s">
        <v>48</v>
      </c>
    </row>
    <row r="100" spans="1:29" s="77" customFormat="1" ht="15.75" thickBot="1">
      <c r="A100" s="61"/>
      <c r="B100" s="62">
        <v>3</v>
      </c>
      <c r="C100" s="68" t="s">
        <v>128</v>
      </c>
      <c r="D100" s="68" t="s">
        <v>4</v>
      </c>
      <c r="E100" s="68">
        <v>510</v>
      </c>
      <c r="F100" s="68">
        <v>364</v>
      </c>
      <c r="G100" s="68">
        <v>260</v>
      </c>
      <c r="H100" s="68">
        <v>100</v>
      </c>
      <c r="I100" s="68">
        <v>100</v>
      </c>
      <c r="J100" s="68">
        <v>2</v>
      </c>
      <c r="K100" s="69">
        <f>ROUND((G100*H100*I100)/1000000,3)</f>
        <v>2.6</v>
      </c>
      <c r="L100" s="70">
        <f>((G100*H100)/10000)*J100</f>
        <v>5.2</v>
      </c>
      <c r="M100" s="16">
        <f>L100/2</f>
        <v>2.6</v>
      </c>
      <c r="N100" s="17" t="e">
        <f>IF(Y100&lt;=#REF!,1,0)</f>
        <v>#REF!</v>
      </c>
      <c r="O100" s="17" t="e">
        <f>IF(Z100&lt;=#REF!,1,0)</f>
        <v>#REF!</v>
      </c>
      <c r="P100" s="17" t="e">
        <f>IF(AA100&lt;=#REF!,1,0)</f>
        <v>#REF!</v>
      </c>
      <c r="Q100" s="17" t="e">
        <f>IF(AB100&lt;=#REF!,1,0)</f>
        <v>#REF!</v>
      </c>
      <c r="R100" s="16" t="e">
        <f>SUM(M100*N100)+SUM(M100*O100)+SUM(M100*P100)+SUM(Q100*M100)</f>
        <v>#REF!</v>
      </c>
      <c r="S100" s="16" t="e">
        <f>N100*M100</f>
        <v>#REF!</v>
      </c>
      <c r="T100" s="16" t="e">
        <f>O100*M100</f>
        <v>#REF!</v>
      </c>
      <c r="U100" s="16" t="e">
        <f>P100*M100</f>
        <v>#REF!</v>
      </c>
      <c r="V100" s="16" t="e">
        <f>Q100*M100</f>
        <v>#REF!</v>
      </c>
      <c r="W100" s="70">
        <f>J100*(((G100+50)*(H100+50))/10000)</f>
        <v>9.3000000000000007</v>
      </c>
      <c r="X100" s="70" t="s">
        <v>42</v>
      </c>
      <c r="Y100" s="58">
        <v>40298</v>
      </c>
      <c r="Z100" s="58">
        <v>40305</v>
      </c>
      <c r="AA100" s="58">
        <v>40329</v>
      </c>
      <c r="AB100" s="58">
        <v>40333</v>
      </c>
      <c r="AC100" s="67" t="s">
        <v>48</v>
      </c>
    </row>
    <row r="101" spans="1:29" ht="16.5" thickBot="1">
      <c r="A101" s="71"/>
      <c r="B101" s="125"/>
      <c r="C101" s="125"/>
      <c r="E101" s="40"/>
      <c r="F101" s="40"/>
      <c r="G101" s="40"/>
      <c r="H101" s="40"/>
      <c r="I101" s="40"/>
      <c r="J101" s="40"/>
      <c r="K101" s="40"/>
      <c r="L101" s="41"/>
      <c r="M101" s="42"/>
      <c r="N101" s="44"/>
      <c r="O101" s="127" t="s">
        <v>129</v>
      </c>
      <c r="P101" s="127"/>
      <c r="Q101" s="127"/>
      <c r="R101" s="127"/>
      <c r="S101" s="124" t="s">
        <v>138</v>
      </c>
      <c r="T101" s="124"/>
      <c r="U101" s="124"/>
      <c r="V101" s="124"/>
      <c r="W101" s="41"/>
      <c r="X101" s="41"/>
      <c r="Y101" s="45"/>
      <c r="Z101" s="45"/>
      <c r="AA101" s="45"/>
      <c r="AB101" s="45"/>
      <c r="AC101" s="43"/>
    </row>
    <row r="102" spans="1:29" ht="16.5" thickBot="1">
      <c r="A102" s="71"/>
      <c r="B102" s="125"/>
      <c r="C102" s="125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126" t="s">
        <v>130</v>
      </c>
      <c r="P102" s="126"/>
      <c r="Q102" s="126"/>
      <c r="R102" s="126"/>
      <c r="S102" s="46" t="e">
        <f>SUM(S6:S100)-M31</f>
        <v>#REF!</v>
      </c>
      <c r="T102" s="46" t="e">
        <f>SUM(T6:T100)-M31</f>
        <v>#REF!</v>
      </c>
      <c r="U102" s="46" t="e">
        <f>SUM(U6:U100)-M31</f>
        <v>#REF!</v>
      </c>
      <c r="V102" s="46" t="e">
        <f>SUM(V6:V100)-M31</f>
        <v>#REF!</v>
      </c>
      <c r="W102" s="41"/>
      <c r="X102" s="41"/>
      <c r="Y102" s="45"/>
      <c r="Z102" s="45"/>
      <c r="AA102" s="45"/>
      <c r="AB102" s="45"/>
      <c r="AC102" s="43"/>
    </row>
    <row r="103" spans="1:29">
      <c r="A103" s="59"/>
      <c r="B103" s="59"/>
      <c r="Y103" s="53"/>
      <c r="Z103" s="53"/>
      <c r="AA103" s="53"/>
      <c r="AB103" s="53"/>
    </row>
    <row r="104" spans="1:29">
      <c r="A104" s="59"/>
      <c r="B104" s="59"/>
      <c r="C104" s="54" t="s">
        <v>131</v>
      </c>
      <c r="Y104" s="53"/>
      <c r="Z104" s="53"/>
      <c r="AA104" s="53"/>
      <c r="AB104" s="53"/>
    </row>
    <row r="105" spans="1:29">
      <c r="A105" s="59"/>
      <c r="B105" s="59"/>
      <c r="C105" s="49" t="s">
        <v>132</v>
      </c>
      <c r="Y105" s="53"/>
      <c r="Z105" s="53"/>
      <c r="AA105" s="53"/>
      <c r="AB105" s="53"/>
    </row>
    <row r="106" spans="1:29">
      <c r="A106" s="59"/>
      <c r="B106" s="59"/>
      <c r="C106" s="56" t="s">
        <v>133</v>
      </c>
      <c r="Y106" s="53"/>
      <c r="Z106" s="53"/>
      <c r="AA106" s="53"/>
      <c r="AB106" s="53"/>
    </row>
    <row r="107" spans="1:29">
      <c r="A107" s="59"/>
      <c r="B107" s="59"/>
      <c r="C107" s="56" t="s">
        <v>134</v>
      </c>
      <c r="Y107" s="53"/>
      <c r="Z107" s="53"/>
      <c r="AA107" s="53"/>
      <c r="AB107" s="53"/>
    </row>
    <row r="108" spans="1:29" s="38" customFormat="1">
      <c r="A108" s="47"/>
      <c r="B108" s="47"/>
      <c r="C108" s="56" t="s">
        <v>135</v>
      </c>
      <c r="D108" s="39"/>
      <c r="E108" s="48"/>
      <c r="F108" s="59"/>
      <c r="G108" s="59"/>
      <c r="H108" s="59"/>
      <c r="I108" s="59"/>
      <c r="J108" s="59"/>
      <c r="K108" s="55"/>
      <c r="L108" s="59"/>
      <c r="M108" s="50"/>
      <c r="N108" s="51"/>
      <c r="O108" s="51"/>
      <c r="P108" s="51"/>
      <c r="Q108" s="51"/>
      <c r="R108" s="52"/>
      <c r="S108" s="52"/>
      <c r="T108" s="52"/>
      <c r="U108" s="52"/>
      <c r="V108" s="52"/>
      <c r="W108" s="59"/>
      <c r="X108" s="59"/>
      <c r="Y108" s="53"/>
      <c r="Z108" s="53"/>
      <c r="AA108" s="53"/>
      <c r="AB108" s="53"/>
      <c r="AC108" s="59"/>
    </row>
    <row r="109" spans="1:29" s="38" customFormat="1">
      <c r="A109" s="47"/>
      <c r="B109" s="47"/>
      <c r="C109" s="56" t="s">
        <v>136</v>
      </c>
      <c r="D109" s="39"/>
      <c r="E109" s="48"/>
      <c r="F109" s="59"/>
      <c r="G109" s="59"/>
      <c r="H109" s="59"/>
      <c r="I109" s="59"/>
      <c r="J109" s="59"/>
      <c r="K109" s="55"/>
      <c r="L109" s="59"/>
      <c r="M109" s="50"/>
      <c r="N109" s="51"/>
      <c r="O109" s="51"/>
      <c r="P109" s="51"/>
      <c r="Q109" s="51"/>
      <c r="R109" s="52"/>
      <c r="S109" s="52"/>
      <c r="T109" s="52"/>
      <c r="U109" s="52"/>
      <c r="V109" s="52"/>
      <c r="W109" s="59"/>
      <c r="X109" s="59"/>
      <c r="Y109" s="53"/>
      <c r="Z109" s="53"/>
      <c r="AA109" s="53"/>
      <c r="AB109" s="53"/>
      <c r="AC109" s="59"/>
    </row>
    <row r="110" spans="1:29" s="38" customFormat="1">
      <c r="A110" s="47"/>
      <c r="B110" s="47"/>
      <c r="C110" s="56" t="s">
        <v>137</v>
      </c>
      <c r="D110" s="39"/>
      <c r="E110" s="48"/>
      <c r="F110" s="59"/>
      <c r="G110" s="59"/>
      <c r="H110" s="59"/>
      <c r="I110" s="59"/>
      <c r="J110" s="59"/>
      <c r="K110" s="55"/>
      <c r="L110" s="59"/>
      <c r="M110" s="50"/>
      <c r="N110" s="51"/>
      <c r="O110" s="51"/>
      <c r="P110" s="51"/>
      <c r="Q110" s="51"/>
      <c r="R110" s="52"/>
      <c r="S110" s="52"/>
      <c r="T110" s="52"/>
      <c r="U110" s="52"/>
      <c r="V110" s="52"/>
      <c r="W110" s="59"/>
      <c r="X110" s="59"/>
      <c r="Y110" s="53"/>
      <c r="Z110" s="53"/>
      <c r="AA110" s="53"/>
      <c r="AB110" s="53"/>
      <c r="AC110" s="59"/>
    </row>
    <row r="111" spans="1:29">
      <c r="C111" s="84" t="s">
        <v>155</v>
      </c>
      <c r="Y111" s="53"/>
      <c r="Z111" s="53"/>
      <c r="AA111" s="53"/>
      <c r="AB111" s="53"/>
    </row>
    <row r="112" spans="1:29">
      <c r="Y112" s="53"/>
      <c r="Z112" s="53"/>
      <c r="AA112" s="53"/>
      <c r="AB112" s="53"/>
    </row>
    <row r="113" spans="25:28">
      <c r="Y113" s="53"/>
      <c r="Z113" s="53"/>
      <c r="AA113" s="53"/>
      <c r="AB113" s="53"/>
    </row>
  </sheetData>
  <mergeCells count="103">
    <mergeCell ref="L14:L17"/>
    <mergeCell ref="Q14:Q17"/>
    <mergeCell ref="M14:M17"/>
    <mergeCell ref="R14:R17"/>
    <mergeCell ref="A47:K47"/>
    <mergeCell ref="M20:M22"/>
    <mergeCell ref="F20:F22"/>
    <mergeCell ref="G20:G22"/>
    <mergeCell ref="B102:C102"/>
    <mergeCell ref="O102:R102"/>
    <mergeCell ref="A48:A49"/>
    <mergeCell ref="B101:C101"/>
    <mergeCell ref="O101:R101"/>
    <mergeCell ref="A50:K50"/>
    <mergeCell ref="A52:K52"/>
    <mergeCell ref="A53:A57"/>
    <mergeCell ref="S101:V101"/>
    <mergeCell ref="N14:N17"/>
    <mergeCell ref="N20:N22"/>
    <mergeCell ref="O14:O17"/>
    <mergeCell ref="O20:O22"/>
    <mergeCell ref="P14:P17"/>
    <mergeCell ref="S14:S17"/>
    <mergeCell ref="R20:R22"/>
    <mergeCell ref="H20:H22"/>
    <mergeCell ref="AB20:AB22"/>
    <mergeCell ref="V20:V22"/>
    <mergeCell ref="Z20:Z22"/>
    <mergeCell ref="P20:P22"/>
    <mergeCell ref="Q20:Q22"/>
    <mergeCell ref="U20:U22"/>
    <mergeCell ref="S20:S22"/>
    <mergeCell ref="T20:T22"/>
    <mergeCell ref="A97:K97"/>
    <mergeCell ref="A28:K28"/>
    <mergeCell ref="A30:K30"/>
    <mergeCell ref="A31:A33"/>
    <mergeCell ref="A34:K34"/>
    <mergeCell ref="A39:K39"/>
    <mergeCell ref="A58:K58"/>
    <mergeCell ref="A59:A96"/>
    <mergeCell ref="A45:K45"/>
    <mergeCell ref="L20:L22"/>
    <mergeCell ref="A41:K41"/>
    <mergeCell ref="A43:K43"/>
    <mergeCell ref="A37:K37"/>
    <mergeCell ref="A26:K26"/>
    <mergeCell ref="I20:I22"/>
    <mergeCell ref="Y14:Y17"/>
    <mergeCell ref="AC3:AC4"/>
    <mergeCell ref="AA14:AA17"/>
    <mergeCell ref="AB14:AB17"/>
    <mergeCell ref="AC14:AC17"/>
    <mergeCell ref="W20:W22"/>
    <mergeCell ref="X20:X22"/>
    <mergeCell ref="Y20:Y22"/>
    <mergeCell ref="AC20:AC22"/>
    <mergeCell ref="AA20:AA22"/>
    <mergeCell ref="W3:W4"/>
    <mergeCell ref="X3:X4"/>
    <mergeCell ref="Y3:AB3"/>
    <mergeCell ref="V3:V4"/>
    <mergeCell ref="Z14:Z17"/>
    <mergeCell ref="T14:T17"/>
    <mergeCell ref="U14:U17"/>
    <mergeCell ref="V14:V17"/>
    <mergeCell ref="W14:W17"/>
    <mergeCell ref="X14:X17"/>
    <mergeCell ref="A6:A12"/>
    <mergeCell ref="A13:K13"/>
    <mergeCell ref="A14:A25"/>
    <mergeCell ref="B14:B17"/>
    <mergeCell ref="D14:D17"/>
    <mergeCell ref="E14:E17"/>
    <mergeCell ref="F14:F17"/>
    <mergeCell ref="B20:B22"/>
    <mergeCell ref="J14:J17"/>
    <mergeCell ref="K14:K17"/>
    <mergeCell ref="D20:D22"/>
    <mergeCell ref="E20:E22"/>
    <mergeCell ref="G14:G17"/>
    <mergeCell ref="H14:H17"/>
    <mergeCell ref="I14:I17"/>
    <mergeCell ref="J20:J22"/>
    <mergeCell ref="K20:K22"/>
    <mergeCell ref="J3:J4"/>
    <mergeCell ref="A5:K5"/>
    <mergeCell ref="A3:A4"/>
    <mergeCell ref="B3:B4"/>
    <mergeCell ref="C3:C4"/>
    <mergeCell ref="D3:D4"/>
    <mergeCell ref="E3:E4"/>
    <mergeCell ref="F3:F4"/>
    <mergeCell ref="U3:U4"/>
    <mergeCell ref="K3:K4"/>
    <mergeCell ref="L3:L4"/>
    <mergeCell ref="M3:M4"/>
    <mergeCell ref="N3:Q4"/>
    <mergeCell ref="A1:C2"/>
    <mergeCell ref="R3:R4"/>
    <mergeCell ref="S3:S4"/>
    <mergeCell ref="T3:T4"/>
    <mergeCell ref="G3:I3"/>
  </mergeCells>
  <phoneticPr fontId="16" type="noConversion"/>
  <conditionalFormatting sqref="Y14:AB14 Y1:AB12 Y18:AB20 Y23:AB113">
    <cfRule type="cellIs" dxfId="3" priority="4" stopIfTrue="1" operator="equal">
      <formula>"99/99/9999"</formula>
    </cfRule>
  </conditionalFormatting>
  <conditionalFormatting sqref="Y98:AB100 AA38:AB38 Y48:AB49 Y44:AB44 Y35:AB36 Y46:AB46 Y31:AB33 AA40:AB40 AA42:AB42 Y23:AB25 Y51:AB51 Y53:AB57 Y27:AB27 Y29:AB29 Y3:AB4 Y6:AB12 Y18:AB20 Y14:AB14 Y42 Y40 Y38 Y59:AA96 AB59:AB91 AB94:AB96">
    <cfRule type="cellIs" dxfId="2" priority="7" operator="lessThan">
      <formula>#REF!</formula>
    </cfRule>
  </conditionalFormatting>
  <conditionalFormatting sqref="Y98:AB100 AA38:AB38 Y48:AB49 Y44:AB44 Y35:AB36 Y46:AB46 Y31:AB33 AA40:AB40 AA42:AB42 Y23:AB25 Y51:AB51 Y53:AB57 Y27:AB27 Y29:AB29 Y6:AB12 Y18:AB20 Y14:AB14 Y42 Y40 Y38 Y59:AA96 AB59:AB91 AB94:AB96">
    <cfRule type="cellIs" dxfId="1" priority="6" operator="equal">
      <formula>0</formula>
    </cfRule>
  </conditionalFormatting>
  <conditionalFormatting sqref="Y98:AB100 AA38:AB38 Y48:AB49 Y44:AB44 Y35:AB36 Y46:AB46 Y31:AB33 AA40:AB40 AA42:AB42 Y23:AB25 Y51:AB51 Y53:AB57 Y27:AB27 Y29:AB29 Y6:AB12 Y18:AB20 Y14:AB14 Y42 Y40 Y38 Y59:AA96 AB59:AB91 AB94:AB96">
    <cfRule type="cellIs" dxfId="0" priority="5" operator="greaterThan">
      <formula>#REF!</formula>
    </cfRule>
  </conditionalFormatting>
  <pageMargins left="0.39370078740157483" right="0.31496062992125984" top="0.31496062992125984" bottom="0.35433070866141736" header="0.15748031496062992" footer="0.15748031496062992"/>
  <pageSetup paperSize="8" scale="3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Storage </vt:lpstr>
      <vt:lpstr>'Storage '!Print_Area</vt:lpstr>
    </vt:vector>
  </TitlesOfParts>
  <Company>Centrax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Generic Packing List</dc:title>
  <dc:creator>Martin Collins (1/6/01)</dc:creator>
  <cp:lastModifiedBy>JAMARCH</cp:lastModifiedBy>
  <cp:lastPrinted>2010-02-17T10:51:07Z</cp:lastPrinted>
  <dcterms:created xsi:type="dcterms:W3CDTF">2001-06-01T10:49:21Z</dcterms:created>
  <dcterms:modified xsi:type="dcterms:W3CDTF">2010-04-05T15:59:24Z</dcterms:modified>
</cp:coreProperties>
</file>